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60" windowWidth="15480" windowHeight="8130" tabRatio="822"/>
  </bookViews>
  <sheets>
    <sheet name="linregpcr_output" sheetId="29" r:id="rId1"/>
    <sheet name="PrimeEff" sheetId="23" r:id="rId2"/>
    <sheet name="summary results" sheetId="30" r:id="rId3"/>
    <sheet name="Recipe" sheetId="20" r:id="rId4"/>
    <sheet name="Serial Dilution Plan" sheetId="21" r:id="rId5"/>
    <sheet name="Template" sheetId="10" r:id="rId6"/>
    <sheet name="Program" sheetId="19" r:id="rId7"/>
    <sheet name="Plate Layout" sheetId="6" r:id="rId8"/>
    <sheet name="List4PlateLayout" sheetId="9" r:id="rId9"/>
  </sheets>
  <calcPr calcId="144525"/>
</workbook>
</file>

<file path=xl/calcChain.xml><?xml version="1.0" encoding="utf-8"?>
<calcChain xmlns="http://schemas.openxmlformats.org/spreadsheetml/2006/main">
  <c r="F9" i="23" l="1"/>
  <c r="F7" i="23"/>
  <c r="F5" i="23"/>
  <c r="F3" i="23"/>
  <c r="V9" i="29"/>
  <c r="U9" i="29"/>
  <c r="V17" i="29"/>
  <c r="U17" i="29"/>
  <c r="W17" i="29"/>
  <c r="C6" i="30" s="1"/>
  <c r="U29" i="29"/>
  <c r="X17" i="29" l="1"/>
  <c r="D6" i="30" s="1"/>
  <c r="W9" i="29"/>
  <c r="X9" i="29" s="1"/>
  <c r="D4" i="30" s="1"/>
  <c r="A7" i="30"/>
  <c r="A19" i="30"/>
  <c r="A15" i="30"/>
  <c r="A11" i="30"/>
  <c r="A3" i="30"/>
  <c r="V41" i="29"/>
  <c r="U41" i="29"/>
  <c r="U21" i="29"/>
  <c r="W21" i="29" s="1"/>
  <c r="C11" i="30" s="1"/>
  <c r="V21" i="29"/>
  <c r="U25" i="29"/>
  <c r="V25" i="29"/>
  <c r="V29" i="29"/>
  <c r="U33" i="29"/>
  <c r="V33" i="29"/>
  <c r="U37" i="29"/>
  <c r="V37" i="29"/>
  <c r="U45" i="29"/>
  <c r="V45" i="29"/>
  <c r="U49" i="29"/>
  <c r="W49" i="29" s="1"/>
  <c r="C18" i="30" s="1"/>
  <c r="V49" i="29"/>
  <c r="U53" i="29"/>
  <c r="V53" i="29"/>
  <c r="U57" i="29"/>
  <c r="V57" i="29"/>
  <c r="U61" i="29"/>
  <c r="V61" i="29"/>
  <c r="U65" i="29"/>
  <c r="W65" i="29" s="1"/>
  <c r="C22" i="30" s="1"/>
  <c r="V65" i="29"/>
  <c r="U69" i="29"/>
  <c r="V69" i="29"/>
  <c r="U73" i="29"/>
  <c r="V73" i="29"/>
  <c r="U77" i="29"/>
  <c r="V77" i="29"/>
  <c r="U81" i="29"/>
  <c r="W81" i="29" s="1"/>
  <c r="C10" i="30" s="1"/>
  <c r="V81" i="29"/>
  <c r="U5" i="29"/>
  <c r="W5" i="29" s="1"/>
  <c r="C3" i="30" s="1"/>
  <c r="V5" i="29"/>
  <c r="X5" i="29" s="1"/>
  <c r="U13" i="29"/>
  <c r="W13" i="29" s="1"/>
  <c r="C5" i="30" s="1"/>
  <c r="V13" i="29"/>
  <c r="X13" i="29" s="1"/>
  <c r="D5" i="30" s="1"/>
  <c r="E4" i="9"/>
  <c r="E5" i="9"/>
  <c r="E6" i="9"/>
  <c r="E7" i="9"/>
  <c r="E8" i="9"/>
  <c r="E9" i="9"/>
  <c r="E10" i="9"/>
  <c r="E11" i="9"/>
  <c r="E12" i="9"/>
  <c r="E13" i="9"/>
  <c r="E14" i="9"/>
  <c r="E15" i="9"/>
  <c r="E16" i="9"/>
  <c r="E17" i="9"/>
  <c r="E18" i="9"/>
  <c r="E19" i="9"/>
  <c r="E20" i="9"/>
  <c r="E21" i="9"/>
  <c r="E22" i="9"/>
  <c r="E23" i="9"/>
  <c r="E24" i="9"/>
  <c r="E25" i="9"/>
  <c r="E26" i="9"/>
  <c r="E27" i="9"/>
  <c r="E28" i="9"/>
  <c r="E29" i="9"/>
  <c r="E30" i="9"/>
  <c r="E31" i="9"/>
  <c r="E32" i="9"/>
  <c r="E33" i="9"/>
  <c r="E34" i="9"/>
  <c r="E35" i="9"/>
  <c r="E36" i="9"/>
  <c r="E37" i="9"/>
  <c r="E38" i="9"/>
  <c r="E39" i="9"/>
  <c r="E40" i="9"/>
  <c r="E41" i="9"/>
  <c r="E42" i="9"/>
  <c r="E43" i="9"/>
  <c r="E44" i="9"/>
  <c r="E45" i="9"/>
  <c r="E46" i="9"/>
  <c r="E47" i="9"/>
  <c r="E48" i="9"/>
  <c r="E49" i="9"/>
  <c r="E50" i="9"/>
  <c r="E51" i="9"/>
  <c r="E52" i="9"/>
  <c r="E53" i="9"/>
  <c r="E54" i="9"/>
  <c r="E55" i="9"/>
  <c r="E56" i="9"/>
  <c r="E57" i="9"/>
  <c r="E58" i="9"/>
  <c r="E59" i="9"/>
  <c r="E60" i="9"/>
  <c r="E61" i="9"/>
  <c r="E62" i="9"/>
  <c r="E63" i="9"/>
  <c r="E64" i="9"/>
  <c r="E65" i="9"/>
  <c r="E66" i="9"/>
  <c r="E67" i="9"/>
  <c r="E68" i="9"/>
  <c r="E69" i="9"/>
  <c r="E70" i="9"/>
  <c r="E71" i="9"/>
  <c r="E72" i="9"/>
  <c r="E73" i="9"/>
  <c r="E74" i="9"/>
  <c r="E75" i="9"/>
  <c r="E76" i="9"/>
  <c r="E77" i="9"/>
  <c r="E78" i="9"/>
  <c r="E79" i="9"/>
  <c r="E80" i="9"/>
  <c r="E81" i="9"/>
  <c r="E82" i="9"/>
  <c r="E83" i="9"/>
  <c r="E84" i="9"/>
  <c r="E85" i="9"/>
  <c r="E86" i="9"/>
  <c r="E87" i="9"/>
  <c r="E88" i="9"/>
  <c r="E89" i="9"/>
  <c r="E90" i="9"/>
  <c r="E91" i="9"/>
  <c r="E92" i="9"/>
  <c r="E93" i="9"/>
  <c r="E94" i="9"/>
  <c r="E95" i="9"/>
  <c r="E96" i="9"/>
  <c r="E97" i="9"/>
  <c r="E98" i="9"/>
  <c r="E3" i="9"/>
  <c r="W25" i="29" l="1"/>
  <c r="C12" i="30" s="1"/>
  <c r="C4" i="30"/>
  <c r="X49" i="29"/>
  <c r="D18" i="30" s="1"/>
  <c r="W73" i="29"/>
  <c r="C8" i="30" s="1"/>
  <c r="W57" i="29"/>
  <c r="C20" i="30" s="1"/>
  <c r="W37" i="29"/>
  <c r="C15" i="30" s="1"/>
  <c r="W41" i="29"/>
  <c r="C16" i="30" s="1"/>
  <c r="X81" i="29"/>
  <c r="D10" i="30" s="1"/>
  <c r="X77" i="29"/>
  <c r="D9" i="30" s="1"/>
  <c r="X69" i="29"/>
  <c r="D7" i="30" s="1"/>
  <c r="X21" i="29"/>
  <c r="D11" i="30" s="1"/>
  <c r="D3" i="30"/>
  <c r="W69" i="29"/>
  <c r="C7" i="30" s="1"/>
  <c r="W53" i="29"/>
  <c r="C19" i="30" s="1"/>
  <c r="W33" i="29"/>
  <c r="C14" i="30" s="1"/>
  <c r="W29" i="29"/>
  <c r="C13" i="30" s="1"/>
  <c r="X65" i="29"/>
  <c r="D22" i="30" s="1"/>
  <c r="W77" i="29"/>
  <c r="C9" i="30" s="1"/>
  <c r="W61" i="29"/>
  <c r="C21" i="30" s="1"/>
  <c r="W45" i="29"/>
  <c r="C17" i="30" s="1"/>
  <c r="E4" i="21"/>
  <c r="K15" i="20"/>
  <c r="K14" i="20"/>
  <c r="J13" i="20"/>
  <c r="J12" i="20"/>
  <c r="I10" i="20"/>
  <c r="K2" i="20"/>
  <c r="J2" i="20"/>
  <c r="I2" i="20"/>
  <c r="I21" i="20" s="1"/>
  <c r="H2" i="20"/>
  <c r="F2" i="20" s="1"/>
  <c r="H9" i="20"/>
  <c r="H8" i="20"/>
  <c r="X29" i="29" l="1"/>
  <c r="D13" i="30" s="1"/>
  <c r="X25" i="29"/>
  <c r="D12" i="30" s="1"/>
  <c r="X53" i="29"/>
  <c r="D19" i="30" s="1"/>
  <c r="X61" i="29"/>
  <c r="D21" i="30" s="1"/>
  <c r="X33" i="29"/>
  <c r="D14" i="30" s="1"/>
  <c r="X37" i="29"/>
  <c r="D15" i="30" s="1"/>
  <c r="I11" i="20"/>
  <c r="X57" i="29"/>
  <c r="D20" i="30" s="1"/>
  <c r="X41" i="29"/>
  <c r="D16" i="30" s="1"/>
  <c r="X45" i="29"/>
  <c r="D17" i="30" s="1"/>
  <c r="X73" i="29"/>
  <c r="D8" i="30" s="1"/>
  <c r="D4" i="21"/>
  <c r="B2" i="19"/>
  <c r="B3" i="19"/>
  <c r="H21" i="20"/>
  <c r="M21" i="20" l="1"/>
  <c r="F18" i="19"/>
  <c r="D5" i="21" l="1"/>
  <c r="AX27" i="6"/>
  <c r="AT27" i="6"/>
  <c r="AP27" i="6"/>
  <c r="AL27" i="6"/>
  <c r="AH27" i="6"/>
  <c r="AD27" i="6"/>
  <c r="Z27" i="6"/>
  <c r="V27" i="6"/>
  <c r="R27" i="6"/>
  <c r="N27" i="6"/>
  <c r="J27" i="6"/>
  <c r="AX24" i="6"/>
  <c r="AT24" i="6"/>
  <c r="AP24" i="6"/>
  <c r="AL24" i="6"/>
  <c r="AH24" i="6"/>
  <c r="AD24" i="6"/>
  <c r="Z24" i="6"/>
  <c r="V24" i="6"/>
  <c r="R24" i="6"/>
  <c r="N24" i="6"/>
  <c r="J24" i="6"/>
  <c r="AX21" i="6"/>
  <c r="AT21" i="6"/>
  <c r="AP21" i="6"/>
  <c r="AL21" i="6"/>
  <c r="AH21" i="6"/>
  <c r="AD21" i="6"/>
  <c r="Z21" i="6"/>
  <c r="V21" i="6"/>
  <c r="R21" i="6"/>
  <c r="N21" i="6"/>
  <c r="J21" i="6"/>
  <c r="F21" i="6"/>
  <c r="AX18" i="6"/>
  <c r="AT18" i="6"/>
  <c r="AP18" i="6"/>
  <c r="AL18" i="6"/>
  <c r="AH18" i="6"/>
  <c r="AD18" i="6"/>
  <c r="Z18" i="6"/>
  <c r="V18" i="6"/>
  <c r="R18" i="6"/>
  <c r="N18" i="6"/>
  <c r="J18" i="6"/>
  <c r="F18" i="6"/>
  <c r="AX15" i="6"/>
  <c r="AT15" i="6"/>
  <c r="AP15" i="6"/>
  <c r="AL15" i="6"/>
  <c r="AH15" i="6"/>
  <c r="AD15" i="6"/>
  <c r="Z15" i="6"/>
  <c r="V15" i="6"/>
  <c r="R15" i="6"/>
  <c r="N15" i="6"/>
  <c r="J15" i="6"/>
  <c r="F15" i="6"/>
  <c r="AX12" i="6"/>
  <c r="AT12" i="6"/>
  <c r="AP12" i="6"/>
  <c r="AL12" i="6"/>
  <c r="AH12" i="6"/>
  <c r="AD12" i="6"/>
  <c r="Z12" i="6"/>
  <c r="V12" i="6"/>
  <c r="R12" i="6"/>
  <c r="N12" i="6"/>
  <c r="J12" i="6"/>
  <c r="F12" i="6"/>
  <c r="AX9" i="6"/>
  <c r="AT9" i="6"/>
  <c r="AP9" i="6"/>
  <c r="AL9" i="6"/>
  <c r="AH9" i="6"/>
  <c r="AD9" i="6"/>
  <c r="Z9" i="6"/>
  <c r="V9" i="6"/>
  <c r="R9" i="6"/>
  <c r="N9" i="6"/>
  <c r="J9" i="6"/>
  <c r="F9" i="6"/>
  <c r="AX6" i="6"/>
  <c r="AT6" i="6"/>
  <c r="AP6" i="6"/>
  <c r="AL6" i="6"/>
  <c r="AH6" i="6"/>
  <c r="AD6" i="6"/>
  <c r="Z6" i="6"/>
  <c r="V6" i="6"/>
  <c r="R6" i="6"/>
  <c r="N6" i="6"/>
  <c r="J6" i="6"/>
  <c r="F6" i="6"/>
  <c r="F24" i="6" l="1"/>
  <c r="F27" i="6"/>
  <c r="K21" i="20"/>
  <c r="J21" i="20"/>
  <c r="F21" i="20" l="1"/>
  <c r="F6" i="20"/>
  <c r="F5" i="20"/>
  <c r="F4" i="20" s="1"/>
  <c r="F23" i="20" s="1"/>
  <c r="I17" i="20" s="1"/>
  <c r="I23" i="20" s="1"/>
  <c r="H17" i="20" l="1"/>
  <c r="H23" i="20" s="1"/>
  <c r="L17" i="20"/>
  <c r="K17" i="20"/>
  <c r="K23" i="20" s="1"/>
  <c r="J17" i="20"/>
  <c r="J23" i="20" s="1"/>
  <c r="M19" i="20"/>
  <c r="M23" i="20" s="1"/>
</calcChain>
</file>

<file path=xl/sharedStrings.xml><?xml version="1.0" encoding="utf-8"?>
<sst xmlns="http://schemas.openxmlformats.org/spreadsheetml/2006/main" count="1333" uniqueCount="401">
  <si>
    <t>G</t>
  </si>
  <si>
    <t>A</t>
  </si>
  <si>
    <t>C</t>
  </si>
  <si>
    <t>B</t>
  </si>
  <si>
    <t>D</t>
  </si>
  <si>
    <t>E1</t>
  </si>
  <si>
    <t>E</t>
  </si>
  <si>
    <t>F</t>
  </si>
  <si>
    <t>H</t>
  </si>
  <si>
    <t>No Template Control</t>
  </si>
  <si>
    <t>C1</t>
  </si>
  <si>
    <t>C2</t>
  </si>
  <si>
    <t>Sheet3!C2</t>
  </si>
  <si>
    <t>Pos</t>
  </si>
  <si>
    <t>Letter</t>
  </si>
  <si>
    <t>#</t>
  </si>
  <si>
    <t>Template</t>
  </si>
  <si>
    <t>A1</t>
  </si>
  <si>
    <t>A2</t>
  </si>
  <si>
    <t>A3</t>
  </si>
  <si>
    <t>A4</t>
  </si>
  <si>
    <t>A5</t>
  </si>
  <si>
    <t>A6</t>
  </si>
  <si>
    <t>A7</t>
  </si>
  <si>
    <t>A8</t>
  </si>
  <si>
    <t>A9</t>
  </si>
  <si>
    <t>A10</t>
  </si>
  <si>
    <t>A11</t>
  </si>
  <si>
    <t>A12</t>
  </si>
  <si>
    <t>B1</t>
  </si>
  <si>
    <t>B2</t>
  </si>
  <si>
    <t>B3</t>
  </si>
  <si>
    <t>B4</t>
  </si>
  <si>
    <t>B5</t>
  </si>
  <si>
    <t>B6</t>
  </si>
  <si>
    <t>B7</t>
  </si>
  <si>
    <t>B8</t>
  </si>
  <si>
    <t>B9</t>
  </si>
  <si>
    <t>B10</t>
  </si>
  <si>
    <t>B11</t>
  </si>
  <si>
    <t>B12</t>
  </si>
  <si>
    <t>C3</t>
  </si>
  <si>
    <t>C4</t>
  </si>
  <si>
    <t>C5</t>
  </si>
  <si>
    <t>C6</t>
  </si>
  <si>
    <t>C7</t>
  </si>
  <si>
    <t>C8</t>
  </si>
  <si>
    <t>C9</t>
  </si>
  <si>
    <t>C10</t>
  </si>
  <si>
    <t>C11</t>
  </si>
  <si>
    <t>C12</t>
  </si>
  <si>
    <t>D1</t>
  </si>
  <si>
    <t>D2</t>
  </si>
  <si>
    <t>D3</t>
  </si>
  <si>
    <t>D4</t>
  </si>
  <si>
    <t>D5</t>
  </si>
  <si>
    <t>D6</t>
  </si>
  <si>
    <t>D7</t>
  </si>
  <si>
    <t>D8</t>
  </si>
  <si>
    <t>D9</t>
  </si>
  <si>
    <t>D10</t>
  </si>
  <si>
    <t>D11</t>
  </si>
  <si>
    <t>D12</t>
  </si>
  <si>
    <t>E2</t>
  </si>
  <si>
    <t>E3</t>
  </si>
  <si>
    <t>E4</t>
  </si>
  <si>
    <t>E5</t>
  </si>
  <si>
    <t>E6</t>
  </si>
  <si>
    <t>E7</t>
  </si>
  <si>
    <t>E8</t>
  </si>
  <si>
    <t>E9</t>
  </si>
  <si>
    <t>E10</t>
  </si>
  <si>
    <t>E11</t>
  </si>
  <si>
    <t>E12</t>
  </si>
  <si>
    <t>F1</t>
  </si>
  <si>
    <t>F2</t>
  </si>
  <si>
    <t>F3</t>
  </si>
  <si>
    <t>F4</t>
  </si>
  <si>
    <t>F5</t>
  </si>
  <si>
    <t>F6</t>
  </si>
  <si>
    <t>F7</t>
  </si>
  <si>
    <t>F8</t>
  </si>
  <si>
    <t>F9</t>
  </si>
  <si>
    <t>F10</t>
  </si>
  <si>
    <t>F11</t>
  </si>
  <si>
    <t>F12</t>
  </si>
  <si>
    <t>G1</t>
  </si>
  <si>
    <t>G2</t>
  </si>
  <si>
    <t>G3</t>
  </si>
  <si>
    <t>G4</t>
  </si>
  <si>
    <t>G5</t>
  </si>
  <si>
    <t>G6</t>
  </si>
  <si>
    <t>G7</t>
  </si>
  <si>
    <t>G8</t>
  </si>
  <si>
    <t>G9</t>
  </si>
  <si>
    <t>G10</t>
  </si>
  <si>
    <t>G11</t>
  </si>
  <si>
    <t>G12</t>
  </si>
  <si>
    <t>H1</t>
  </si>
  <si>
    <t>H2</t>
  </si>
  <si>
    <t>H3</t>
  </si>
  <si>
    <t>H4</t>
  </si>
  <si>
    <t>H5</t>
  </si>
  <si>
    <t>H6</t>
  </si>
  <si>
    <t>H7</t>
  </si>
  <si>
    <t>H8</t>
  </si>
  <si>
    <t>H9</t>
  </si>
  <si>
    <t>H10</t>
  </si>
  <si>
    <t>H11</t>
  </si>
  <si>
    <t>H12</t>
  </si>
  <si>
    <t>Plants</t>
  </si>
  <si>
    <t>□.1A</t>
  </si>
  <si>
    <t>col</t>
  </si>
  <si>
    <t>□.1D</t>
  </si>
  <si>
    <t>□1.2 (ami1)</t>
  </si>
  <si>
    <t>□.10G</t>
  </si>
  <si>
    <t>DSB12 (ami2, Daint)</t>
  </si>
  <si>
    <t>□.13H</t>
  </si>
  <si>
    <t>□.14B</t>
  </si>
  <si>
    <t>Today#</t>
  </si>
  <si>
    <t>Old#</t>
  </si>
  <si>
    <t>Melt Curve</t>
  </si>
  <si>
    <t>qHeli-F</t>
  </si>
  <si>
    <t>qHeli-R</t>
  </si>
  <si>
    <t>1C</t>
  </si>
  <si>
    <t>2A</t>
  </si>
  <si>
    <t>number of cDNA sample.  C=Columbia.  A=amiRNA plant</t>
  </si>
  <si>
    <r>
      <t xml:space="preserve">DNA Sample </t>
    </r>
    <r>
      <rPr>
        <b/>
        <sz val="11"/>
        <color indexed="8"/>
        <rFont val="Arial"/>
        <family val="2"/>
      </rPr>
      <t xml:space="preserve">Dilution Factor </t>
    </r>
    <r>
      <rPr>
        <sz val="11"/>
        <color indexed="8"/>
        <rFont val="Arial"/>
        <family val="2"/>
      </rPr>
      <t>(0.25=Quarter Stregth)</t>
    </r>
  </si>
  <si>
    <t>Primer Pair</t>
  </si>
  <si>
    <t>TTTcDNA p.H57</t>
  </si>
  <si>
    <t>1N</t>
  </si>
  <si>
    <t>NTC p.H57</t>
  </si>
  <si>
    <t>2N</t>
  </si>
  <si>
    <t>3N</t>
  </si>
  <si>
    <t>5N</t>
  </si>
  <si>
    <t>4N</t>
  </si>
  <si>
    <t>Seedling cDNA samples from p.H59</t>
  </si>
  <si>
    <t>Cycle Name</t>
  </si>
  <si>
    <t>Cycle#</t>
  </si>
  <si>
    <t>Analysis</t>
  </si>
  <si>
    <t>Temp</t>
  </si>
  <si>
    <t>Time</t>
  </si>
  <si>
    <t>Ramp</t>
  </si>
  <si>
    <t>Acquisition</t>
  </si>
  <si>
    <t>Pre-Incubation</t>
  </si>
  <si>
    <t>None</t>
  </si>
  <si>
    <t>:</t>
  </si>
  <si>
    <t>Amplifacation</t>
  </si>
  <si>
    <t>Quantification</t>
  </si>
  <si>
    <t>Single</t>
  </si>
  <si>
    <t>Melting Curves</t>
  </si>
  <si>
    <t>95C</t>
  </si>
  <si>
    <t>55C</t>
  </si>
  <si>
    <t>97C</t>
  </si>
  <si>
    <t>--</t>
  </si>
  <si>
    <t>Continuious (5 acc/C)</t>
  </si>
  <si>
    <t>Cooling</t>
  </si>
  <si>
    <t>Sum:</t>
  </si>
  <si>
    <t>Actual:</t>
  </si>
  <si>
    <t>~1hr 15 min</t>
  </si>
  <si>
    <t>Each Final reaction volume will be:</t>
  </si>
  <si>
    <t>Reagent</t>
  </si>
  <si>
    <t>[Stock]</t>
  </si>
  <si>
    <t>[RXN]</t>
  </si>
  <si>
    <t>Mast Mix0</t>
  </si>
  <si>
    <t>Each Tube</t>
  </si>
  <si>
    <t>Water, PCR-grade from Kit</t>
  </si>
  <si>
    <t>Syber Green Master Mix</t>
  </si>
  <si>
    <t>Primers Later</t>
  </si>
  <si>
    <t>later</t>
  </si>
  <si>
    <t>Total Volume</t>
  </si>
  <si>
    <t>cDNA Dilution Factor</t>
  </si>
  <si>
    <t>How I will Mix It</t>
  </si>
  <si>
    <t>3A</t>
  </si>
  <si>
    <t>4A</t>
  </si>
  <si>
    <t>5C</t>
  </si>
  <si>
    <t>6N</t>
  </si>
  <si>
    <t>Quarter Stregth</t>
  </si>
  <si>
    <t>Samples</t>
  </si>
  <si>
    <t>Sub MastMixes</t>
  </si>
  <si>
    <t>Pippeting Eaze</t>
  </si>
  <si>
    <t>Volume Produced</t>
  </si>
  <si>
    <t>I decided to try adding 2ul of template to the reaction for pipeting ease (previously I have been using 1ul).  So, I am going to dilute it twice as much and add twice as much to get back to the same place.</t>
  </si>
  <si>
    <t xml:space="preserve">Analysis of Real Time PCR data </t>
  </si>
  <si>
    <t>version:12.12</t>
  </si>
  <si>
    <t>WoL: amplicon group</t>
  </si>
  <si>
    <t>Chemistry: DNA binding dyes</t>
  </si>
  <si>
    <t>N0 = threshold /(Eff_mean^Cq)</t>
  </si>
  <si>
    <t>LEGEND</t>
  </si>
  <si>
    <t>points in WoL: 4</t>
  </si>
  <si>
    <t>Input: ss-cDNA</t>
  </si>
  <si>
    <t>Thresholds: group</t>
  </si>
  <si>
    <t>Sample Use:</t>
  </si>
  <si>
    <t>sample</t>
  </si>
  <si>
    <t>name</t>
  </si>
  <si>
    <t>lower_limit</t>
  </si>
  <si>
    <t>upper_limit</t>
  </si>
  <si>
    <t>n_included</t>
  </si>
  <si>
    <t>N0_(indiv_eff)</t>
  </si>
  <si>
    <t>indiv PCR eff</t>
  </si>
  <si>
    <t>R2</t>
  </si>
  <si>
    <t>threshold</t>
  </si>
  <si>
    <t>Cq</t>
  </si>
  <si>
    <t>Baseline</t>
  </si>
  <si>
    <t>Amplicon</t>
  </si>
  <si>
    <t>mean_PCR_eff</t>
  </si>
  <si>
    <t>N0_(mean eff)</t>
  </si>
  <si>
    <t>Sample_Use</t>
  </si>
  <si>
    <t>Quality_checks</t>
  </si>
  <si>
    <t>1: used for W-o-L setting</t>
  </si>
  <si>
    <t>1 2 3</t>
  </si>
  <si>
    <t>0 - - - - - - - - - - - - -</t>
  </si>
  <si>
    <t>2: contributes to mean PCR efficiency</t>
  </si>
  <si>
    <t>3: N0 value calculated</t>
  </si>
  <si>
    <t>0: not used / calculated</t>
  </si>
  <si>
    <t>Quality Checks:</t>
  </si>
  <si>
    <t>0: passed all checks</t>
  </si>
  <si>
    <t>1: no amplification</t>
  </si>
  <si>
    <t>2: baseline error</t>
  </si>
  <si>
    <t>3: no plateau</t>
  </si>
  <si>
    <t>Helicase</t>
  </si>
  <si>
    <t>4: noisy sample</t>
  </si>
  <si>
    <t>5: PCR efficiency outside 5%</t>
  </si>
  <si>
    <t>6: excluded from mean Eff</t>
  </si>
  <si>
    <t>7: excluded by user</t>
  </si>
  <si>
    <t>8: included by user</t>
  </si>
  <si>
    <t>9: manual baseline</t>
  </si>
  <si>
    <t>if amplicon groups are defined the rules are applied per group</t>
  </si>
  <si>
    <t>User Choices:</t>
  </si>
  <si>
    <t>Calculation of Mean Efficiency:</t>
  </si>
  <si>
    <t>exclude &lt;no plateau&gt; samples</t>
  </si>
  <si>
    <t>exclude &lt;efficiency outlier&gt; samples</t>
  </si>
  <si>
    <t xml:space="preserve">  efficiency outlier defined as &gt;5% from group median</t>
  </si>
  <si>
    <t>Baseline Estimation:</t>
  </si>
  <si>
    <t xml:space="preserve">  log-linear phase criterion: strictly continuous Log-linear phase</t>
  </si>
  <si>
    <t>0 0 0</t>
  </si>
  <si>
    <t>- 1 - 3 - 5 6 - - - - - - -</t>
  </si>
  <si>
    <t>G10 Helicase</t>
  </si>
  <si>
    <t>G11 Helicase</t>
  </si>
  <si>
    <t>G12 Helicase</t>
  </si>
  <si>
    <t>H10 Helicase</t>
  </si>
  <si>
    <t>H11 Helicase</t>
  </si>
  <si>
    <t>H12 Helicase</t>
  </si>
  <si>
    <t>2ami1</t>
  </si>
  <si>
    <t>3ami2</t>
  </si>
  <si>
    <t>4ami2</t>
  </si>
  <si>
    <t>Average</t>
  </si>
  <si>
    <t>StDev</t>
  </si>
  <si>
    <t>Reletive to Helicase</t>
  </si>
  <si>
    <t>cDNA samples from p.H59</t>
  </si>
  <si>
    <t>- - - 3 - - 6 7 - - - - - -</t>
  </si>
  <si>
    <t>1Col</t>
  </si>
  <si>
    <t>5Col</t>
  </si>
  <si>
    <t>22) SRp34b_F4</t>
  </si>
  <si>
    <t>23) SRp34b_R4</t>
  </si>
  <si>
    <t>24) SRp34b_F5</t>
  </si>
  <si>
    <t>20) SRp34b_R2</t>
  </si>
  <si>
    <t>30) SRp34b_F6</t>
  </si>
  <si>
    <t>10) SRp34b_R1</t>
  </si>
  <si>
    <t>Gene</t>
  </si>
  <si>
    <t>Today's Column</t>
  </si>
  <si>
    <t>Primer Name</t>
  </si>
  <si>
    <t>Spliceoforms</t>
  </si>
  <si>
    <t>Refference Gene</t>
  </si>
  <si>
    <t>SRp34b</t>
  </si>
  <si>
    <t>Today's Primer Efficency</t>
  </si>
  <si>
    <t>S2</t>
  </si>
  <si>
    <t>S3</t>
  </si>
  <si>
    <t>S5</t>
  </si>
  <si>
    <t>Are Seedlings Spliceing SRp34b differently?</t>
  </si>
  <si>
    <t>analysis date:7/19/2011</t>
  </si>
  <si>
    <t>Input Sheet: Masson Kate Prog10</t>
  </si>
  <si>
    <t>Target_Seq</t>
  </si>
  <si>
    <t>A1 S2</t>
  </si>
  <si>
    <t>----</t>
  </si>
  <si>
    <t>A2 S2</t>
  </si>
  <si>
    <t>A3 S2</t>
  </si>
  <si>
    <t>A4 S2</t>
  </si>
  <si>
    <t>A5 S2</t>
  </si>
  <si>
    <t>A6 S2</t>
  </si>
  <si>
    <t>A7 S2</t>
  </si>
  <si>
    <t>A8 S2</t>
  </si>
  <si>
    <t>A9 S2</t>
  </si>
  <si>
    <t>A10 S2</t>
  </si>
  <si>
    <t>A11 S2</t>
  </si>
  <si>
    <t>A12 S2</t>
  </si>
  <si>
    <t>B1 S2</t>
  </si>
  <si>
    <t>B2 S2</t>
  </si>
  <si>
    <t>B3 S2</t>
  </si>
  <si>
    <t>B4 S2</t>
  </si>
  <si>
    <t>B5 S2</t>
  </si>
  <si>
    <t>B6 S2</t>
  </si>
  <si>
    <t>B7 S2</t>
  </si>
  <si>
    <t>B8 S2</t>
  </si>
  <si>
    <t>B9 S2</t>
  </si>
  <si>
    <t>B10 S2</t>
  </si>
  <si>
    <t>B11 S2</t>
  </si>
  <si>
    <t>B12 S2</t>
  </si>
  <si>
    <t>C1 S3</t>
  </si>
  <si>
    <t>C2 S3</t>
  </si>
  <si>
    <t>C3 S3</t>
  </si>
  <si>
    <t>C4 S3</t>
  </si>
  <si>
    <t>C5 S3</t>
  </si>
  <si>
    <t>C6 S3</t>
  </si>
  <si>
    <t>C7 S3</t>
  </si>
  <si>
    <t>C8 S3</t>
  </si>
  <si>
    <t>C9 S3</t>
  </si>
  <si>
    <t>C10 S3</t>
  </si>
  <si>
    <t>C11 S3</t>
  </si>
  <si>
    <t>C12 S3</t>
  </si>
  <si>
    <t>D1 S3</t>
  </si>
  <si>
    <t>D2 S3</t>
  </si>
  <si>
    <t>D3 S3</t>
  </si>
  <si>
    <t>D4 S3</t>
  </si>
  <si>
    <t>D5 S3</t>
  </si>
  <si>
    <t>D6 S3</t>
  </si>
  <si>
    <t>D7 S3</t>
  </si>
  <si>
    <t>D8 S3</t>
  </si>
  <si>
    <t>D9 S3</t>
  </si>
  <si>
    <t>D10 S3</t>
  </si>
  <si>
    <t>D11 S3</t>
  </si>
  <si>
    <t>D12 S3</t>
  </si>
  <si>
    <t>E1 S5</t>
  </si>
  <si>
    <t>E2 S5</t>
  </si>
  <si>
    <t>E3 S5</t>
  </si>
  <si>
    <t>E4 S5</t>
  </si>
  <si>
    <t>E5 S5</t>
  </si>
  <si>
    <t>E6 S5</t>
  </si>
  <si>
    <t>E7 S5</t>
  </si>
  <si>
    <t>E8 S5</t>
  </si>
  <si>
    <t>E9 S5</t>
  </si>
  <si>
    <t>E10 S5</t>
  </si>
  <si>
    <t>E11 S5</t>
  </si>
  <si>
    <t>E12 S5</t>
  </si>
  <si>
    <t>- 1 - 3 - - 6 - - - - - - -</t>
  </si>
  <si>
    <t>F1 S5</t>
  </si>
  <si>
    <t>F2 S5</t>
  </si>
  <si>
    <t>F3 S5</t>
  </si>
  <si>
    <t>F4 S5</t>
  </si>
  <si>
    <t>F5 S5</t>
  </si>
  <si>
    <t>F6 S5</t>
  </si>
  <si>
    <t>F7 S5</t>
  </si>
  <si>
    <t>F8 S5</t>
  </si>
  <si>
    <t>F9 S5</t>
  </si>
  <si>
    <t>F10 S5</t>
  </si>
  <si>
    <t>F11 S5</t>
  </si>
  <si>
    <t>F12 S5</t>
  </si>
  <si>
    <t>G1 Helicase</t>
  </si>
  <si>
    <t>G2 Helicase</t>
  </si>
  <si>
    <t>G3 Helicase</t>
  </si>
  <si>
    <t>G4 Helicase</t>
  </si>
  <si>
    <t>G5 Helicase</t>
  </si>
  <si>
    <t>G6 Helicase</t>
  </si>
  <si>
    <t>G7 Helicase</t>
  </si>
  <si>
    <t>G8 Helicase</t>
  </si>
  <si>
    <t>G9 Helicase</t>
  </si>
  <si>
    <t>H1 Helicase</t>
  </si>
  <si>
    <t>H2 Helicase</t>
  </si>
  <si>
    <t>H3 Helicase</t>
  </si>
  <si>
    <t>H4 Helicase</t>
  </si>
  <si>
    <t>H5 Helicase</t>
  </si>
  <si>
    <t>H6 Helicase</t>
  </si>
  <si>
    <t>H7 Helicase</t>
  </si>
  <si>
    <t>H8 Helicase</t>
  </si>
  <si>
    <t>H9 Helicase</t>
  </si>
  <si>
    <t>N0</t>
  </si>
  <si>
    <t>N0 Corrected</t>
  </si>
  <si>
    <t>Primers</t>
  </si>
  <si>
    <t>Good</t>
  </si>
  <si>
    <t>Slight Double!</t>
  </si>
  <si>
    <t>qPCR Primers for Today's Reaction</t>
  </si>
  <si>
    <t>Only works on spliceoforms that include the second blue exon. (p.G148,G149)</t>
  </si>
  <si>
    <t>Only works on spliceoforms that include the third blue exon.  (p.G148,G149)</t>
  </si>
  <si>
    <t>Should work on all spliceoforms.  (p.G148,G149)</t>
  </si>
  <si>
    <t>Refference Gene, p.H13, H14</t>
  </si>
  <si>
    <t>cDNA Dilution Plan</t>
  </si>
  <si>
    <t>Thermocycling and Data Collection Program</t>
  </si>
  <si>
    <t>A No-RT Control</t>
  </si>
  <si>
    <t>An amiRNA Plant</t>
  </si>
  <si>
    <t>A Columbia Plant</t>
  </si>
  <si>
    <t>SRp34b spliceoform 2</t>
  </si>
  <si>
    <t>SRp34b spliceoform 3</t>
  </si>
  <si>
    <t>SRp34b spliceoform 5</t>
  </si>
  <si>
    <t>Helicase Refference Gene</t>
  </si>
  <si>
    <t>No Value</t>
  </si>
  <si>
    <t>Reletive level compared to Helicase</t>
  </si>
  <si>
    <t>The software always denotes "no amplifacation" as -999</t>
  </si>
  <si>
    <t>"StDev" using chemistry Eq</t>
  </si>
  <si>
    <t>SORTED BY THIS</t>
  </si>
  <si>
    <r>
      <rPr>
        <b/>
        <sz val="10"/>
        <rFont val="Arial"/>
        <family val="2"/>
      </rPr>
      <t xml:space="preserve">THEN </t>
    </r>
    <r>
      <rPr>
        <sz val="10"/>
        <rFont val="Arial"/>
        <family val="2"/>
      </rPr>
      <t>Sub-SORTED BY THIS</t>
    </r>
  </si>
  <si>
    <t>This worksheet allows you to make the results heat map really easily from your new data.</t>
  </si>
  <si>
    <t>These are all "no reverse transcriptase controls".  Because I only had a few cDNA samples, I made a No-RT control for each one.  That's not feasible when you have 60 cDNA samples.</t>
  </si>
  <si>
    <t>For this set-up, I have 4 technical repeats of each reaction.</t>
  </si>
  <si>
    <t>No difference between amiRNA plants and WT for these primers!</t>
  </si>
  <si>
    <t>Expression Ratio</t>
  </si>
  <si>
    <t>"StDev"</t>
  </si>
  <si>
    <t>These bars for indiviual plants.  The error bars are "standard deviation" using the chemistry equation.  It's a little wonky because the expression ratio is a ratio of averages, but is not it's self an average.  In papers, people usually average the ratio for multiple plants, and then you can take a regular standard diviation.  This chemistry equation is good for presenting your latest data in your lab notebook or at lab meeting.</t>
  </si>
  <si>
    <t>I dilute the cDNA to make the volume easier to pipet into the reactions.  The amount you need to dilute it is different for each batch of cDNA.  You have to take a good guess and then you can adjust it.  It's good to have cq values of 20-35.</t>
  </si>
  <si>
    <t>I use this same program eveytime so far.</t>
  </si>
  <si>
    <t>This is my plan for how I will set-up my plate, and it's also my results.  I have applied conditional formating to the results so it's a heat map.  Use the tab called "List4PlateLayout" to easily add your data to this layout.  You will also want to change the primer and template names.</t>
  </si>
  <si>
    <t>This was just the list of cDNA samples I happened to use on this day, and the short abbrivated names I used to identify the samples on my plate layout plan.</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</si>
</sst>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64" formatCode="0.000"/>
    <numFmt numFmtId="165" formatCode="0.0&quot;ul&quot;"/>
    <numFmt numFmtId="166" formatCode="0\C"/>
    <numFmt numFmtId="167" formatCode="00"/>
    <numFmt numFmtId="168" formatCode="0.0\ &quot;C/sec&quot;"/>
    <numFmt numFmtId="169" formatCode="0\X"/>
    <numFmt numFmtId="170" formatCode="&quot;~&quot;0\ &quot;min&quot;"/>
    <numFmt numFmtId="171" formatCode="0.0&quot; ul&quot;"/>
    <numFmt numFmtId="172" formatCode="0.00\X"/>
    <numFmt numFmtId="173" formatCode="0.0\X"/>
    <numFmt numFmtId="174" formatCode="0&quot;X&quot;"/>
    <numFmt numFmtId="175" formatCode="0&quot; uM&quot;"/>
    <numFmt numFmtId="176" formatCode="0.00&quot; uM&quot;"/>
    <numFmt numFmtId="177" formatCode="0&quot;C&quot;"/>
    <numFmt numFmtId="178" formatCode="0.00&quot; ul&quot;"/>
    <numFmt numFmtId="179" formatCode="0.0&quot;X&quot;"/>
    <numFmt numFmtId="180" formatCode="0.000\ &quot;dilution factor&quot;"/>
    <numFmt numFmtId="181" formatCode="0.0&quot;ul needed&quot;"/>
    <numFmt numFmtId="182" formatCode="0.0&quot;ul from orig cDNA tube&quot;"/>
    <numFmt numFmtId="183" formatCode="0.0&quot;ul of water&quot;"/>
    <numFmt numFmtId="184" formatCode="0.0&quot;C&quot;"/>
    <numFmt numFmtId="185" formatCode="0.E+00"/>
  </numFmts>
  <fonts count="59"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1"/>
      <color indexed="8"/>
      <name val="Arial"/>
      <family val="2"/>
    </font>
    <font>
      <b/>
      <sz val="11"/>
      <color indexed="8"/>
      <name val="Arial"/>
      <family val="2"/>
    </font>
    <font>
      <sz val="11"/>
      <color theme="1"/>
      <name val="Arial Rounded MT Bold"/>
      <family val="2"/>
    </font>
    <font>
      <sz val="11"/>
      <color theme="1"/>
      <name val="Arial"/>
      <family val="2"/>
    </font>
    <font>
      <sz val="5.5"/>
      <color theme="1"/>
      <name val="Arial"/>
      <family val="2"/>
    </font>
    <font>
      <sz val="10"/>
      <color theme="1"/>
      <name val="Arial"/>
      <family val="2"/>
    </font>
    <font>
      <b/>
      <sz val="10"/>
      <name val="Arial"/>
      <family val="2"/>
    </font>
    <font>
      <sz val="8"/>
      <color theme="1"/>
      <name val="Arial"/>
      <family val="2"/>
    </font>
    <font>
      <sz val="7"/>
      <name val="Arial"/>
      <family val="2"/>
    </font>
    <font>
      <sz val="8"/>
      <color rgb="FF00B050"/>
      <name val="Arial"/>
      <family val="2"/>
    </font>
    <font>
      <sz val="6"/>
      <name val="Arial"/>
      <family val="2"/>
    </font>
    <font>
      <sz val="8"/>
      <name val="Arial"/>
      <family val="2"/>
    </font>
    <font>
      <b/>
      <u/>
      <sz val="10"/>
      <name val="Arial Rounded MT Bold"/>
      <family val="2"/>
    </font>
    <font>
      <b/>
      <sz val="10"/>
      <color rgb="FF000000"/>
      <name val="Arial"/>
      <family val="2"/>
    </font>
    <font>
      <sz val="10"/>
      <color rgb="FF000000"/>
      <name val="Arial"/>
      <family val="2"/>
    </font>
    <font>
      <b/>
      <sz val="22"/>
      <name val="Arial"/>
      <family val="2"/>
    </font>
    <font>
      <u/>
      <sz val="10"/>
      <name val="Arial"/>
      <family val="2"/>
    </font>
    <font>
      <u/>
      <sz val="8"/>
      <name val="Arial"/>
      <family val="2"/>
    </font>
    <font>
      <b/>
      <sz val="8"/>
      <name val="Arial"/>
      <family val="2"/>
    </font>
    <font>
      <b/>
      <sz val="12"/>
      <name val="Arial Rounded MT Bold"/>
      <family val="2"/>
    </font>
    <font>
      <u/>
      <sz val="12"/>
      <name val="Arial Rounded MT Bold"/>
      <family val="2"/>
    </font>
    <font>
      <sz val="9"/>
      <name val="Arial"/>
      <family val="2"/>
    </font>
    <font>
      <i/>
      <sz val="9"/>
      <color theme="0" tint="-0.14999847407452621"/>
      <name val="Arial"/>
      <family val="2"/>
    </font>
    <font>
      <i/>
      <sz val="10"/>
      <color theme="0" tint="-0.34998626667073579"/>
      <name val="Arial"/>
      <family val="2"/>
    </font>
    <font>
      <i/>
      <sz val="8"/>
      <color theme="0" tint="-0.249977111117893"/>
      <name val="Arial"/>
      <family val="2"/>
    </font>
    <font>
      <i/>
      <sz val="9"/>
      <color theme="0" tint="-0.249977111117893"/>
      <name val="Arial"/>
      <family val="2"/>
    </font>
    <font>
      <i/>
      <sz val="10"/>
      <name val="Arial"/>
      <family val="2"/>
    </font>
    <font>
      <i/>
      <sz val="8"/>
      <name val="Arial"/>
      <family val="2"/>
    </font>
    <font>
      <sz val="18"/>
      <color theme="7" tint="-0.249977111117893"/>
      <name val="Arial Rounded MT Bold"/>
      <family val="2"/>
    </font>
    <font>
      <b/>
      <sz val="14"/>
      <color rgb="FF00B050"/>
      <name val="Arial Rounded MT Bold"/>
      <family val="2"/>
    </font>
    <font>
      <b/>
      <sz val="16"/>
      <color rgb="FF00B050"/>
      <name val="Arial Rounded MT Bold"/>
      <family val="2"/>
    </font>
    <font>
      <sz val="14"/>
      <color rgb="FF00B050"/>
      <name val="Arial Rounded MT Bold"/>
      <family val="2"/>
    </font>
    <font>
      <b/>
      <sz val="10"/>
      <color theme="9" tint="-0.249977111117893"/>
      <name val="Arial Rounded MT Bold"/>
      <family val="2"/>
    </font>
    <font>
      <b/>
      <u/>
      <sz val="14"/>
      <name val="Arial Rounded MT Bold"/>
      <family val="2"/>
    </font>
    <font>
      <b/>
      <sz val="11"/>
      <name val="Arial Rounded MT Bold"/>
      <family val="2"/>
    </font>
    <font>
      <b/>
      <sz val="11"/>
      <color theme="1"/>
      <name val="Arial"/>
      <family val="2"/>
    </font>
    <font>
      <sz val="10"/>
      <color theme="0"/>
      <name val="Arial"/>
      <family val="2"/>
    </font>
    <font>
      <b/>
      <sz val="10"/>
      <color rgb="FFFF0000"/>
      <name val="Arial"/>
      <family val="2"/>
    </font>
    <font>
      <sz val="14"/>
      <color rgb="FFFF0000"/>
      <name val="Arial Rounded MT Bold"/>
      <family val="2"/>
    </font>
    <font>
      <b/>
      <u/>
      <sz val="10"/>
      <name val="Arial"/>
      <family val="2"/>
    </font>
  </fonts>
  <fills count="43">
    <fill>
      <patternFill patternType="none"/>
    </fill>
    <fill>
      <patternFill patternType="gray125"/>
    </fill>
    <fill>
      <patternFill patternType="solid">
        <fgColor indexed="31"/>
        <bgColor indexed="41"/>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2"/>
      </patternFill>
    </fill>
    <fill>
      <patternFill patternType="solid">
        <fgColor indexed="47"/>
        <bgColor indexed="41"/>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4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6"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rgb="FF0070C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FF0000"/>
        <bgColor indexed="64"/>
      </patternFill>
    </fill>
    <fill>
      <patternFill patternType="solid">
        <fgColor theme="6" tint="-0.249977111117893"/>
        <bgColor indexed="64"/>
      </patternFill>
    </fill>
    <fill>
      <patternFill patternType="solid">
        <fgColor theme="2" tint="-0.249977111117893"/>
        <bgColor indexed="64"/>
      </patternFill>
    </fill>
    <fill>
      <patternFill patternType="solid">
        <fgColor theme="1" tint="0.249977111117893"/>
        <bgColor indexed="64"/>
      </patternFill>
    </fill>
    <fill>
      <patternFill patternType="solid">
        <fgColor theme="5" tint="0.59999389629810485"/>
        <bgColor indexed="64"/>
      </patternFill>
    </fill>
    <fill>
      <patternFill patternType="solid">
        <fgColor theme="7" tint="-0.249977111117893"/>
        <bgColor indexed="64"/>
      </patternFill>
    </fill>
    <fill>
      <patternFill patternType="solid">
        <fgColor theme="9" tint="-0.249977111117893"/>
        <bgColor indexed="64"/>
      </patternFill>
    </fill>
    <fill>
      <patternFill patternType="solid">
        <fgColor rgb="FFFFFF00"/>
        <bgColor indexed="64"/>
      </patternFill>
    </fill>
  </fills>
  <borders count="7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ck">
        <color indexed="64"/>
      </left>
      <right/>
      <top style="thick">
        <color indexed="64"/>
      </top>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diagonal/>
    </border>
    <border>
      <left/>
      <right style="thick">
        <color indexed="64"/>
      </right>
      <top/>
      <bottom style="thick">
        <color indexed="64"/>
      </bottom>
      <diagonal/>
    </border>
    <border>
      <left style="thick">
        <color indexed="64"/>
      </left>
      <right style="thick">
        <color indexed="64"/>
      </right>
      <top/>
      <bottom/>
      <diagonal/>
    </border>
    <border>
      <left style="thick">
        <color indexed="64"/>
      </left>
      <right style="thick">
        <color indexed="64"/>
      </right>
      <top/>
      <bottom style="thick">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thick">
        <color indexed="64"/>
      </top>
      <bottom/>
      <diagonal/>
    </border>
    <border>
      <left style="thick">
        <color indexed="64"/>
      </left>
      <right/>
      <top/>
      <bottom style="thick">
        <color indexed="64"/>
      </bottom>
      <diagonal/>
    </border>
    <border>
      <left/>
      <right/>
      <top style="thick">
        <color indexed="64"/>
      </top>
      <bottom style="thick">
        <color indexed="64"/>
      </bottom>
      <diagonal/>
    </border>
    <border>
      <left/>
      <right/>
      <top/>
      <bottom style="thick">
        <color indexed="64"/>
      </bottom>
      <diagonal/>
    </border>
    <border>
      <left/>
      <right/>
      <top style="thick">
        <color indexed="64"/>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auto="1"/>
      </left>
      <right style="thin">
        <color auto="1"/>
      </right>
      <top style="thin">
        <color auto="1"/>
      </top>
      <bottom style="thick">
        <color auto="1"/>
      </bottom>
      <diagonal/>
    </border>
    <border>
      <left style="thick">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ck">
        <color indexed="8"/>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n">
        <color indexed="64"/>
      </left>
      <right style="thin">
        <color indexed="64"/>
      </right>
      <top style="thin">
        <color indexed="64"/>
      </top>
      <bottom style="thick">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n">
        <color auto="1"/>
      </right>
      <top style="thick">
        <color auto="1"/>
      </top>
      <bottom style="thin">
        <color auto="1"/>
      </bottom>
      <diagonal/>
    </border>
    <border>
      <left/>
      <right style="thick">
        <color indexed="64"/>
      </right>
      <top style="thick">
        <color indexed="64"/>
      </top>
      <bottom/>
      <diagonal/>
    </border>
    <border>
      <left style="thin">
        <color indexed="8"/>
      </left>
      <right style="thin">
        <color indexed="8"/>
      </right>
      <top style="thick">
        <color indexed="8"/>
      </top>
      <bottom style="thin">
        <color indexed="8"/>
      </bottom>
      <diagonal/>
    </border>
    <border>
      <left style="thick">
        <color indexed="8"/>
      </left>
      <right style="thin">
        <color indexed="8"/>
      </right>
      <top style="thick">
        <color indexed="8"/>
      </top>
      <bottom style="thin">
        <color indexed="8"/>
      </bottom>
      <diagonal/>
    </border>
    <border>
      <left style="thin">
        <color indexed="8"/>
      </left>
      <right style="thick">
        <color indexed="8"/>
      </right>
      <top style="thick">
        <color indexed="8"/>
      </top>
      <bottom style="thin">
        <color indexed="8"/>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style="thick">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ck">
        <color auto="1"/>
      </right>
      <top/>
      <bottom style="thin">
        <color auto="1"/>
      </bottom>
      <diagonal/>
    </border>
    <border>
      <left style="thick">
        <color indexed="8"/>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ck">
        <color indexed="8"/>
      </right>
      <top style="thin">
        <color indexed="8"/>
      </top>
      <bottom style="thin">
        <color indexed="8"/>
      </bottom>
      <diagonal/>
    </border>
    <border>
      <left style="thick">
        <color indexed="8"/>
      </left>
      <right style="thin">
        <color indexed="8"/>
      </right>
      <top style="thin">
        <color indexed="8"/>
      </top>
      <bottom style="thick">
        <color indexed="8"/>
      </bottom>
      <diagonal/>
    </border>
    <border>
      <left style="thin">
        <color indexed="8"/>
      </left>
      <right style="thin">
        <color indexed="8"/>
      </right>
      <top style="thin">
        <color indexed="8"/>
      </top>
      <bottom style="thick">
        <color indexed="8"/>
      </bottom>
      <diagonal/>
    </border>
    <border>
      <left style="thin">
        <color indexed="8"/>
      </left>
      <right style="thick">
        <color indexed="8"/>
      </right>
      <top style="thin">
        <color indexed="8"/>
      </top>
      <bottom style="thick">
        <color indexed="8"/>
      </bottom>
      <diagonal/>
    </border>
    <border>
      <left style="thin">
        <color indexed="64"/>
      </left>
      <right/>
      <top style="thin">
        <color indexed="64"/>
      </top>
      <bottom style="thin">
        <color indexed="64"/>
      </bottom>
      <diagonal/>
    </border>
    <border>
      <left style="thin">
        <color indexed="64"/>
      </left>
      <right style="thick">
        <color indexed="64"/>
      </right>
      <top style="thick">
        <color indexed="64"/>
      </top>
      <bottom/>
      <diagonal/>
    </border>
    <border>
      <left style="thin">
        <color indexed="64"/>
      </left>
      <right style="thick">
        <color indexed="64"/>
      </right>
      <top/>
      <bottom/>
      <diagonal/>
    </border>
    <border>
      <left style="thin">
        <color indexed="64"/>
      </left>
      <right style="thick">
        <color indexed="64"/>
      </right>
      <top/>
      <bottom style="thick">
        <color indexed="64"/>
      </bottom>
      <diagonal/>
    </border>
    <border>
      <left style="thick">
        <color auto="1"/>
      </left>
      <right/>
      <top style="thick">
        <color auto="1"/>
      </top>
      <bottom style="thin">
        <color auto="1"/>
      </bottom>
      <diagonal/>
    </border>
    <border>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s>
  <cellStyleXfs count="42">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8"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cellStyleXfs>
  <cellXfs count="314">
    <xf numFmtId="0" fontId="0" fillId="0" borderId="0" xfId="0"/>
    <xf numFmtId="0" fontId="21" fillId="0" borderId="0" xfId="0" applyFont="1" applyAlignment="1">
      <alignment horizontal="center" vertical="center" wrapText="1"/>
    </xf>
    <xf numFmtId="0" fontId="21" fillId="0" borderId="0" xfId="0" applyFont="1" applyFill="1" applyAlignment="1">
      <alignment horizontal="center" vertical="center" wrapText="1"/>
    </xf>
    <xf numFmtId="0" fontId="22" fillId="0" borderId="0" xfId="0" applyFont="1" applyFill="1" applyAlignment="1">
      <alignment horizontal="center" vertical="center" wrapText="1"/>
    </xf>
    <xf numFmtId="0" fontId="22" fillId="0" borderId="0" xfId="0" applyFont="1" applyAlignment="1">
      <alignment horizontal="center" vertical="center" wrapText="1"/>
    </xf>
    <xf numFmtId="164" fontId="23" fillId="26" borderId="19" xfId="0" applyNumberFormat="1" applyFont="1" applyFill="1" applyBorder="1" applyAlignment="1">
      <alignment horizontal="center" vertical="center" wrapText="1"/>
    </xf>
    <xf numFmtId="0" fontId="21" fillId="0" borderId="14" xfId="0" applyFont="1" applyFill="1" applyBorder="1" applyAlignment="1">
      <alignment horizontal="center" vertical="center" wrapText="1"/>
    </xf>
    <xf numFmtId="0" fontId="0" fillId="0" borderId="0" xfId="0" applyAlignment="1">
      <alignment vertical="center" wrapText="1"/>
    </xf>
    <xf numFmtId="0" fontId="25" fillId="0" borderId="26" xfId="0" applyFont="1" applyBorder="1" applyAlignment="1">
      <alignment horizontal="center" vertical="center"/>
    </xf>
    <xf numFmtId="0" fontId="0" fillId="0" borderId="0" xfId="0" applyAlignment="1">
      <alignment horizontal="center"/>
    </xf>
    <xf numFmtId="0" fontId="26" fillId="0" borderId="0" xfId="0" applyFont="1" applyFill="1" applyAlignment="1">
      <alignment horizontal="center" vertical="center" wrapText="1"/>
    </xf>
    <xf numFmtId="164" fontId="0" fillId="0" borderId="0" xfId="0" applyNumberFormat="1"/>
    <xf numFmtId="0" fontId="24" fillId="24" borderId="10" xfId="0" applyFont="1" applyFill="1" applyBorder="1" applyAlignment="1">
      <alignment horizontal="center" vertical="center" wrapText="1"/>
    </xf>
    <xf numFmtId="0" fontId="0" fillId="0" borderId="0" xfId="0" applyAlignment="1">
      <alignment horizontal="center" vertical="center" wrapText="1"/>
    </xf>
    <xf numFmtId="166" fontId="0" fillId="0" borderId="0" xfId="0" applyNumberFormat="1" applyAlignment="1">
      <alignment horizontal="center" vertical="center" wrapText="1"/>
    </xf>
    <xf numFmtId="0" fontId="0" fillId="0" borderId="0" xfId="0" applyNumberFormat="1" applyAlignment="1">
      <alignment horizontal="right" vertical="center" wrapText="1"/>
    </xf>
    <xf numFmtId="0" fontId="0" fillId="0" borderId="0" xfId="0" applyNumberFormat="1" applyAlignment="1">
      <alignment horizontal="center" vertical="center" wrapText="1"/>
    </xf>
    <xf numFmtId="167" fontId="0" fillId="0" borderId="0" xfId="0" applyNumberFormat="1" applyAlignment="1">
      <alignment horizontal="left" vertical="center" wrapText="1"/>
    </xf>
    <xf numFmtId="168" fontId="0" fillId="0" borderId="0" xfId="0" applyNumberFormat="1" applyAlignment="1">
      <alignment horizontal="center" vertical="center" wrapText="1"/>
    </xf>
    <xf numFmtId="169" fontId="0" fillId="0" borderId="0" xfId="0" applyNumberFormat="1" applyAlignment="1">
      <alignment horizontal="center" vertical="center" wrapText="1"/>
    </xf>
    <xf numFmtId="0" fontId="0" fillId="0" borderId="0" xfId="0" applyFont="1" applyAlignment="1">
      <alignment vertical="center" wrapText="1"/>
    </xf>
    <xf numFmtId="0" fontId="30" fillId="0" borderId="29" xfId="0" applyFont="1" applyBorder="1" applyAlignment="1" applyProtection="1">
      <alignment horizontal="center" vertical="center" wrapText="1"/>
    </xf>
    <xf numFmtId="0" fontId="0" fillId="0" borderId="30" xfId="0" applyFont="1" applyBorder="1" applyAlignment="1" applyProtection="1">
      <alignment vertical="center" wrapText="1"/>
    </xf>
    <xf numFmtId="172" fontId="0" fillId="0" borderId="30" xfId="0" applyNumberFormat="1" applyFont="1" applyBorder="1" applyAlignment="1" applyProtection="1">
      <alignment horizontal="center" vertical="center" wrapText="1"/>
    </xf>
    <xf numFmtId="173" fontId="0" fillId="0" borderId="30" xfId="0" applyNumberFormat="1" applyBorder="1" applyAlignment="1" applyProtection="1">
      <alignment horizontal="center" vertical="center" wrapText="1"/>
    </xf>
    <xf numFmtId="173" fontId="0" fillId="0" borderId="30" xfId="0" applyNumberFormat="1" applyFont="1" applyBorder="1" applyAlignment="1" applyProtection="1">
      <alignment horizontal="center" vertical="center" wrapText="1"/>
    </xf>
    <xf numFmtId="173" fontId="0" fillId="0" borderId="31" xfId="0" applyNumberFormat="1" applyFont="1" applyBorder="1" applyAlignment="1" applyProtection="1">
      <alignment horizontal="center" vertical="center" wrapText="1"/>
    </xf>
    <xf numFmtId="0" fontId="35" fillId="0" borderId="30" xfId="0" applyFont="1" applyBorder="1" applyAlignment="1" applyProtection="1">
      <alignment vertical="center" wrapText="1"/>
    </xf>
    <xf numFmtId="0" fontId="36" fillId="0" borderId="30" xfId="0" applyFont="1" applyBorder="1" applyAlignment="1" applyProtection="1">
      <alignment horizontal="center" vertical="center" wrapText="1"/>
    </xf>
    <xf numFmtId="0" fontId="37" fillId="0" borderId="30" xfId="0" applyFont="1" applyBorder="1" applyAlignment="1" applyProtection="1">
      <alignment horizontal="center" vertical="center" wrapText="1"/>
    </xf>
    <xf numFmtId="0" fontId="25" fillId="0" borderId="30" xfId="0" applyFont="1" applyBorder="1" applyAlignment="1" applyProtection="1">
      <alignment horizontal="center" vertical="center" wrapText="1"/>
    </xf>
    <xf numFmtId="0" fontId="38" fillId="0" borderId="30" xfId="0" applyFont="1" applyBorder="1" applyAlignment="1" applyProtection="1">
      <alignment horizontal="center" vertical="center" wrapText="1"/>
    </xf>
    <xf numFmtId="0" fontId="29" fillId="0" borderId="30" xfId="0" applyFont="1" applyBorder="1"/>
    <xf numFmtId="171" fontId="25" fillId="0" borderId="30" xfId="0" applyNumberFormat="1" applyFont="1" applyBorder="1" applyAlignment="1" applyProtection="1">
      <alignment horizontal="right" vertical="center" wrapText="1"/>
    </xf>
    <xf numFmtId="0" fontId="29" fillId="0" borderId="30" xfId="0" applyFont="1" applyBorder="1" applyAlignment="1" applyProtection="1">
      <alignment vertical="center" wrapText="1"/>
    </xf>
    <xf numFmtId="169" fontId="0" fillId="0" borderId="30" xfId="0" applyNumberFormat="1" applyFont="1" applyBorder="1" applyAlignment="1" applyProtection="1">
      <alignment vertical="center" wrapText="1"/>
    </xf>
    <xf numFmtId="174" fontId="0" fillId="0" borderId="30" xfId="0" applyNumberFormat="1" applyFont="1" applyBorder="1" applyAlignment="1" applyProtection="1">
      <alignment vertical="center" wrapText="1"/>
    </xf>
    <xf numFmtId="0" fontId="40" fillId="0" borderId="30" xfId="0" applyFont="1" applyBorder="1" applyAlignment="1" applyProtection="1">
      <alignment vertical="center" wrapText="1"/>
    </xf>
    <xf numFmtId="175" fontId="0" fillId="0" borderId="30" xfId="0" applyNumberFormat="1" applyFont="1" applyBorder="1" applyAlignment="1" applyProtection="1">
      <alignment vertical="center" wrapText="1"/>
    </xf>
    <xf numFmtId="176" fontId="0" fillId="0" borderId="30" xfId="0" applyNumberFormat="1" applyFont="1" applyBorder="1" applyAlignment="1" applyProtection="1">
      <alignment vertical="center" wrapText="1"/>
    </xf>
    <xf numFmtId="171" fontId="41" fillId="0" borderId="30" xfId="0" applyNumberFormat="1" applyFont="1" applyBorder="1" applyAlignment="1" applyProtection="1">
      <alignment horizontal="right" vertical="center" wrapText="1"/>
    </xf>
    <xf numFmtId="0" fontId="30" fillId="0" borderId="30" xfId="0" applyFont="1" applyBorder="1" applyAlignment="1" applyProtection="1">
      <alignment vertical="center" wrapText="1"/>
    </xf>
    <xf numFmtId="171" fontId="29" fillId="0" borderId="31" xfId="0" applyNumberFormat="1" applyFont="1" applyBorder="1" applyAlignment="1" applyProtection="1">
      <alignment horizontal="center" vertical="center" wrapText="1"/>
    </xf>
    <xf numFmtId="0" fontId="0" fillId="0" borderId="30" xfId="0" applyFill="1" applyBorder="1" applyAlignment="1">
      <alignment vertical="center" wrapText="1"/>
    </xf>
    <xf numFmtId="0" fontId="0" fillId="0" borderId="30" xfId="0" applyFont="1" applyBorder="1" applyAlignment="1">
      <alignment vertical="center" wrapText="1"/>
    </xf>
    <xf numFmtId="171" fontId="29" fillId="0" borderId="31" xfId="0" applyNumberFormat="1" applyFont="1" applyBorder="1" applyAlignment="1" applyProtection="1">
      <alignment vertical="center" wrapText="1"/>
    </xf>
    <xf numFmtId="0" fontId="0" fillId="0" borderId="30" xfId="0" applyFont="1" applyFill="1" applyBorder="1" applyAlignment="1">
      <alignment vertical="center" wrapText="1"/>
    </xf>
    <xf numFmtId="177" fontId="0" fillId="0" borderId="29" xfId="0" applyNumberFormat="1" applyFont="1" applyFill="1" applyBorder="1" applyAlignment="1" applyProtection="1">
      <alignment vertical="center" wrapText="1"/>
    </xf>
    <xf numFmtId="0" fontId="29" fillId="0" borderId="29" xfId="0" applyFont="1" applyBorder="1" applyAlignment="1" applyProtection="1">
      <alignment horizontal="center" vertical="center" wrapText="1"/>
    </xf>
    <xf numFmtId="0" fontId="37" fillId="0" borderId="30" xfId="0" applyFont="1" applyBorder="1" applyAlignment="1" applyProtection="1">
      <alignment horizontal="left" vertical="center" wrapText="1"/>
    </xf>
    <xf numFmtId="0" fontId="29" fillId="0" borderId="0" xfId="0" applyFont="1" applyAlignment="1">
      <alignment vertical="center" wrapText="1"/>
    </xf>
    <xf numFmtId="178" fontId="25" fillId="0" borderId="30" xfId="0" applyNumberFormat="1" applyFont="1" applyBorder="1" applyAlignment="1" applyProtection="1">
      <alignment vertical="center" wrapText="1"/>
    </xf>
    <xf numFmtId="171" fontId="25" fillId="0" borderId="31" xfId="0" applyNumberFormat="1" applyFont="1" applyBorder="1" applyAlignment="1" applyProtection="1">
      <alignment vertical="center" wrapText="1"/>
    </xf>
    <xf numFmtId="0" fontId="30" fillId="0" borderId="29" xfId="0" applyNumberFormat="1" applyFont="1" applyBorder="1" applyAlignment="1" applyProtection="1">
      <alignment horizontal="center" vertical="center" wrapText="1"/>
    </xf>
    <xf numFmtId="179" fontId="0" fillId="0" borderId="30" xfId="0" applyNumberFormat="1" applyFont="1" applyBorder="1" applyAlignment="1" applyProtection="1">
      <alignment vertical="center" wrapText="1"/>
    </xf>
    <xf numFmtId="171" fontId="42" fillId="0" borderId="30" xfId="0" applyNumberFormat="1" applyFont="1" applyBorder="1" applyAlignment="1" applyProtection="1">
      <alignment horizontal="right" vertical="center" wrapText="1"/>
    </xf>
    <xf numFmtId="178" fontId="43" fillId="0" borderId="30" xfId="0" applyNumberFormat="1" applyFont="1" applyFill="1" applyBorder="1" applyAlignment="1" applyProtection="1">
      <alignment vertical="center" wrapText="1"/>
    </xf>
    <xf numFmtId="178" fontId="44" fillId="0" borderId="30" xfId="0" applyNumberFormat="1" applyFont="1" applyFill="1" applyBorder="1" applyAlignment="1" applyProtection="1">
      <alignment vertical="center" wrapText="1"/>
    </xf>
    <xf numFmtId="178" fontId="25" fillId="0" borderId="31" xfId="0" applyNumberFormat="1" applyFont="1" applyFill="1" applyBorder="1" applyAlignment="1" applyProtection="1">
      <alignment vertical="center" wrapText="1"/>
    </xf>
    <xf numFmtId="165" fontId="0" fillId="0" borderId="30" xfId="0" applyNumberFormat="1" applyFont="1" applyBorder="1" applyAlignment="1" applyProtection="1">
      <alignment vertical="center" wrapText="1"/>
    </xf>
    <xf numFmtId="0" fontId="30" fillId="0" borderId="32" xfId="0" applyFont="1" applyBorder="1" applyAlignment="1" applyProtection="1">
      <alignment horizontal="center" vertical="center" wrapText="1"/>
    </xf>
    <xf numFmtId="14" fontId="45" fillId="0" borderId="33" xfId="0" applyNumberFormat="1" applyFont="1" applyFill="1" applyBorder="1" applyAlignment="1" applyProtection="1">
      <alignment horizontal="center" vertical="center" wrapText="1"/>
    </xf>
    <xf numFmtId="165" fontId="46" fillId="0" borderId="33" xfId="0" applyNumberFormat="1" applyFont="1" applyBorder="1" applyAlignment="1" applyProtection="1">
      <alignment vertical="center" wrapText="1"/>
    </xf>
    <xf numFmtId="178" fontId="46" fillId="0" borderId="33" xfId="0" applyNumberFormat="1" applyFont="1" applyBorder="1" applyAlignment="1" applyProtection="1">
      <alignment vertical="center" wrapText="1"/>
    </xf>
    <xf numFmtId="171" fontId="46" fillId="0" borderId="34" xfId="0" applyNumberFormat="1" applyFont="1" applyBorder="1" applyAlignment="1" applyProtection="1">
      <alignment vertical="center" wrapText="1"/>
    </xf>
    <xf numFmtId="0" fontId="45" fillId="0" borderId="0" xfId="0" applyFont="1" applyAlignment="1">
      <alignment vertical="center" wrapText="1"/>
    </xf>
    <xf numFmtId="0" fontId="30" fillId="0" borderId="0" xfId="0" applyFont="1" applyBorder="1" applyAlignment="1">
      <alignment horizontal="center" vertical="center" wrapText="1"/>
    </xf>
    <xf numFmtId="0" fontId="0" fillId="0" borderId="0" xfId="0" applyFont="1" applyBorder="1" applyAlignment="1">
      <alignment vertical="center" wrapText="1"/>
    </xf>
    <xf numFmtId="0" fontId="29" fillId="0" borderId="0" xfId="0" applyFont="1" applyBorder="1" applyAlignment="1">
      <alignment vertical="center" wrapText="1"/>
    </xf>
    <xf numFmtId="0" fontId="30" fillId="0" borderId="0" xfId="0" applyFont="1" applyAlignment="1">
      <alignment horizontal="center" vertical="center" wrapText="1"/>
    </xf>
    <xf numFmtId="182" fontId="0" fillId="25" borderId="37" xfId="0" applyNumberFormat="1" applyFill="1" applyBorder="1" applyAlignment="1">
      <alignment horizontal="left" vertical="center" wrapText="1"/>
    </xf>
    <xf numFmtId="164" fontId="0" fillId="0" borderId="0" xfId="0" applyNumberFormat="1" applyAlignment="1">
      <alignment vertical="center" wrapText="1"/>
    </xf>
    <xf numFmtId="0" fontId="0" fillId="0" borderId="0" xfId="0" applyAlignment="1">
      <alignment horizontal="left" vertical="center" wrapText="1"/>
    </xf>
    <xf numFmtId="181" fontId="0" fillId="0" borderId="0" xfId="0" applyNumberFormat="1" applyAlignment="1">
      <alignment vertical="center" wrapText="1"/>
    </xf>
    <xf numFmtId="1" fontId="0" fillId="0" borderId="0" xfId="0" applyNumberFormat="1" applyAlignment="1">
      <alignment horizontal="center"/>
    </xf>
    <xf numFmtId="1" fontId="0" fillId="0" borderId="0" xfId="0" applyNumberFormat="1"/>
    <xf numFmtId="0" fontId="0" fillId="0" borderId="36" xfId="0" applyBorder="1" applyAlignment="1">
      <alignment horizontal="center" vertical="center"/>
    </xf>
    <xf numFmtId="1" fontId="0" fillId="0" borderId="37" xfId="0" applyNumberFormat="1" applyBorder="1" applyAlignment="1">
      <alignment horizontal="center" vertical="center"/>
    </xf>
    <xf numFmtId="0" fontId="30" fillId="0" borderId="36" xfId="0" applyFont="1" applyBorder="1" applyAlignment="1">
      <alignment horizontal="center" vertical="center" wrapText="1"/>
    </xf>
    <xf numFmtId="1" fontId="0" fillId="0" borderId="37" xfId="0" applyNumberFormat="1" applyBorder="1" applyAlignment="1">
      <alignment horizontal="center"/>
    </xf>
    <xf numFmtId="0" fontId="22" fillId="0" borderId="37" xfId="0" applyFont="1" applyBorder="1" applyAlignment="1">
      <alignment vertical="center" wrapText="1"/>
    </xf>
    <xf numFmtId="0" fontId="26" fillId="27" borderId="37" xfId="0" applyFont="1" applyFill="1" applyBorder="1" applyAlignment="1">
      <alignment horizontal="left" vertical="center" wrapText="1"/>
    </xf>
    <xf numFmtId="0" fontId="27" fillId="0" borderId="38" xfId="0" applyFont="1" applyFill="1" applyBorder="1" applyAlignment="1">
      <alignment horizontal="left" vertical="center" wrapText="1"/>
    </xf>
    <xf numFmtId="0" fontId="26" fillId="25" borderId="37" xfId="0" applyFont="1" applyFill="1" applyBorder="1" applyAlignment="1">
      <alignment horizontal="left" vertical="center" wrapText="1"/>
    </xf>
    <xf numFmtId="0" fontId="28" fillId="25" borderId="37" xfId="0" applyFont="1" applyFill="1" applyBorder="1" applyAlignment="1">
      <alignment horizontal="left" vertical="center" wrapText="1"/>
    </xf>
    <xf numFmtId="1" fontId="0" fillId="0" borderId="35" xfId="0" applyNumberFormat="1" applyBorder="1" applyAlignment="1">
      <alignment horizontal="center"/>
    </xf>
    <xf numFmtId="171" fontId="25" fillId="0" borderId="30" xfId="0" applyNumberFormat="1" applyFont="1" applyBorder="1" applyAlignment="1" applyProtection="1">
      <alignment vertical="center" wrapText="1"/>
    </xf>
    <xf numFmtId="180" fontId="25" fillId="0" borderId="37" xfId="0" applyNumberFormat="1" applyFont="1" applyBorder="1" applyAlignment="1">
      <alignment horizontal="center" vertical="center" wrapText="1"/>
    </xf>
    <xf numFmtId="0" fontId="25" fillId="0" borderId="37" xfId="0" applyFont="1" applyBorder="1" applyAlignment="1">
      <alignment horizontal="center" vertical="center" wrapText="1"/>
    </xf>
    <xf numFmtId="181" fontId="25" fillId="0" borderId="38" xfId="0" applyNumberFormat="1" applyFont="1" applyBorder="1" applyAlignment="1">
      <alignment horizontal="center" vertical="center" wrapText="1"/>
    </xf>
    <xf numFmtId="183" fontId="0" fillId="30" borderId="37" xfId="0" applyNumberFormat="1" applyFill="1" applyBorder="1" applyAlignment="1">
      <alignment horizontal="left" vertical="center" wrapText="1"/>
    </xf>
    <xf numFmtId="0" fontId="48" fillId="0" borderId="30" xfId="0" applyFont="1" applyBorder="1" applyAlignment="1" applyProtection="1">
      <alignment horizontal="center" vertical="center" wrapText="1"/>
    </xf>
    <xf numFmtId="0" fontId="0" fillId="0" borderId="33" xfId="0" applyFont="1" applyBorder="1" applyAlignment="1" applyProtection="1">
      <alignment horizontal="right" vertical="center" wrapText="1"/>
    </xf>
    <xf numFmtId="0" fontId="40" fillId="0" borderId="30" xfId="0" applyFont="1" applyBorder="1" applyAlignment="1" applyProtection="1">
      <alignment horizontal="left" vertical="center" wrapText="1"/>
    </xf>
    <xf numFmtId="164" fontId="0" fillId="0" borderId="0" xfId="0" applyNumberFormat="1" applyAlignment="1">
      <alignment vertical="center"/>
    </xf>
    <xf numFmtId="11" fontId="0" fillId="0" borderId="0" xfId="0" applyNumberFormat="1" applyAlignment="1">
      <alignment vertical="center"/>
    </xf>
    <xf numFmtId="164" fontId="0" fillId="0" borderId="0" xfId="0" applyNumberFormat="1" applyAlignment="1">
      <alignment horizontal="center" vertical="center"/>
    </xf>
    <xf numFmtId="0" fontId="0" fillId="0" borderId="0" xfId="0" applyAlignment="1">
      <alignment vertical="center"/>
    </xf>
    <xf numFmtId="0" fontId="0" fillId="0" borderId="0" xfId="0" applyAlignment="1">
      <alignment horizontal="center" vertical="center"/>
    </xf>
    <xf numFmtId="1" fontId="0" fillId="0" borderId="0" xfId="0" applyNumberFormat="1" applyAlignment="1">
      <alignment vertical="center"/>
    </xf>
    <xf numFmtId="0" fontId="0" fillId="0" borderId="35" xfId="0" applyFont="1" applyFill="1" applyBorder="1" applyAlignment="1">
      <alignment vertical="center" wrapText="1"/>
    </xf>
    <xf numFmtId="0" fontId="24" fillId="24" borderId="11" xfId="0" applyFont="1" applyFill="1" applyBorder="1" applyAlignment="1">
      <alignment horizontal="center" vertical="center" wrapText="1"/>
    </xf>
    <xf numFmtId="0" fontId="22" fillId="0" borderId="0" xfId="0" applyFont="1" applyBorder="1" applyAlignment="1">
      <alignment vertical="center" wrapText="1"/>
    </xf>
    <xf numFmtId="0" fontId="22" fillId="0" borderId="0" xfId="0" applyFont="1" applyFill="1" applyBorder="1" applyAlignment="1">
      <alignment horizontal="center" vertical="center" wrapText="1"/>
    </xf>
    <xf numFmtId="0" fontId="34" fillId="0" borderId="44" xfId="0" applyFont="1" applyBorder="1" applyAlignment="1" applyProtection="1">
      <alignment horizontal="center" vertical="center" wrapText="1"/>
    </xf>
    <xf numFmtId="0" fontId="30" fillId="0" borderId="43" xfId="0" applyFont="1" applyBorder="1" applyAlignment="1" applyProtection="1">
      <alignment horizontal="right" vertical="center" wrapText="1"/>
    </xf>
    <xf numFmtId="171" fontId="0" fillId="0" borderId="43" xfId="0" applyNumberFormat="1" applyFont="1" applyBorder="1" applyAlignment="1" applyProtection="1">
      <alignment horizontal="left" vertical="center" wrapText="1"/>
    </xf>
    <xf numFmtId="11" fontId="0" fillId="0" borderId="0" xfId="0" applyNumberFormat="1"/>
    <xf numFmtId="185" fontId="21" fillId="0" borderId="0" xfId="0" applyNumberFormat="1" applyFont="1" applyFill="1" applyAlignment="1">
      <alignment horizontal="center" vertical="center" wrapText="1"/>
    </xf>
    <xf numFmtId="185" fontId="0" fillId="0" borderId="0" xfId="0" applyNumberFormat="1" applyFill="1" applyAlignment="1">
      <alignment horizontal="center" vertical="center" wrapText="1"/>
    </xf>
    <xf numFmtId="185" fontId="22" fillId="0" borderId="0" xfId="0" applyNumberFormat="1" applyFont="1" applyFill="1" applyAlignment="1">
      <alignment horizontal="center" vertical="center" wrapText="1"/>
    </xf>
    <xf numFmtId="185" fontId="21" fillId="0" borderId="0" xfId="0" applyNumberFormat="1" applyFont="1" applyAlignment="1">
      <alignment horizontal="center" vertical="center" wrapText="1"/>
    </xf>
    <xf numFmtId="185" fontId="22" fillId="0" borderId="0" xfId="0" applyNumberFormat="1" applyFont="1" applyAlignment="1">
      <alignment horizontal="center" vertical="center" wrapText="1"/>
    </xf>
    <xf numFmtId="185" fontId="22" fillId="0" borderId="0" xfId="0" applyNumberFormat="1" applyFont="1" applyBorder="1" applyAlignment="1">
      <alignment vertical="center" wrapText="1"/>
    </xf>
    <xf numFmtId="2" fontId="0" fillId="0" borderId="0" xfId="0" applyNumberFormat="1" applyAlignment="1">
      <alignment vertical="center" wrapText="1"/>
    </xf>
    <xf numFmtId="185" fontId="0" fillId="0" borderId="0" xfId="0" applyNumberFormat="1" applyAlignment="1">
      <alignment vertical="center"/>
    </xf>
    <xf numFmtId="0" fontId="0" fillId="0" borderId="50" xfId="0" applyBorder="1" applyAlignment="1">
      <alignment vertical="center" wrapText="1"/>
    </xf>
    <xf numFmtId="2" fontId="0" fillId="0" borderId="50" xfId="0" applyNumberFormat="1" applyBorder="1" applyAlignment="1">
      <alignment vertical="center" wrapText="1"/>
    </xf>
    <xf numFmtId="2" fontId="0" fillId="0" borderId="51" xfId="0" applyNumberFormat="1" applyBorder="1" applyAlignment="1">
      <alignment vertical="center" wrapText="1"/>
    </xf>
    <xf numFmtId="0" fontId="0" fillId="0" borderId="28" xfId="0" applyBorder="1" applyAlignment="1">
      <alignment vertical="center" wrapText="1"/>
    </xf>
    <xf numFmtId="2" fontId="0" fillId="0" borderId="28" xfId="0" applyNumberFormat="1" applyBorder="1" applyAlignment="1">
      <alignment vertical="center" wrapText="1"/>
    </xf>
    <xf numFmtId="2" fontId="0" fillId="0" borderId="53" xfId="0" applyNumberFormat="1" applyBorder="1" applyAlignment="1">
      <alignment vertical="center" wrapText="1"/>
    </xf>
    <xf numFmtId="2" fontId="0" fillId="0" borderId="55" xfId="0" applyNumberFormat="1" applyBorder="1" applyAlignment="1">
      <alignment horizontal="center" vertical="center" wrapText="1"/>
    </xf>
    <xf numFmtId="2" fontId="0" fillId="0" borderId="56" xfId="0" applyNumberFormat="1" applyBorder="1" applyAlignment="1">
      <alignment horizontal="center" vertical="center" wrapText="1"/>
    </xf>
    <xf numFmtId="0" fontId="0" fillId="0" borderId="55" xfId="0" applyBorder="1" applyAlignment="1">
      <alignment vertical="center" wrapText="1"/>
    </xf>
    <xf numFmtId="2" fontId="0" fillId="0" borderId="55" xfId="0" applyNumberFormat="1" applyBorder="1" applyAlignment="1">
      <alignment vertical="center" wrapText="1"/>
    </xf>
    <xf numFmtId="2" fontId="0" fillId="0" borderId="56" xfId="0" applyNumberFormat="1" applyBorder="1" applyAlignment="1">
      <alignment vertical="center" wrapText="1"/>
    </xf>
    <xf numFmtId="0" fontId="0" fillId="0" borderId="58" xfId="0" applyBorder="1" applyAlignment="1">
      <alignment vertical="center" wrapText="1"/>
    </xf>
    <xf numFmtId="2" fontId="0" fillId="0" borderId="58" xfId="0" applyNumberFormat="1" applyBorder="1" applyAlignment="1">
      <alignment vertical="center" wrapText="1"/>
    </xf>
    <xf numFmtId="2" fontId="0" fillId="0" borderId="59" xfId="0" applyNumberFormat="1" applyBorder="1" applyAlignment="1">
      <alignment vertical="center" wrapText="1"/>
    </xf>
    <xf numFmtId="0" fontId="0" fillId="0" borderId="47" xfId="0" applyBorder="1" applyAlignment="1">
      <alignment vertical="center" wrapText="1"/>
    </xf>
    <xf numFmtId="2" fontId="0" fillId="0" borderId="47" xfId="0" applyNumberFormat="1" applyBorder="1" applyAlignment="1">
      <alignment vertical="center" wrapText="1"/>
    </xf>
    <xf numFmtId="2" fontId="0" fillId="0" borderId="48" xfId="0" applyNumberFormat="1" applyBorder="1" applyAlignment="1">
      <alignment vertical="center" wrapText="1"/>
    </xf>
    <xf numFmtId="0" fontId="0" fillId="0" borderId="49" xfId="0" applyFill="1" applyBorder="1" applyAlignment="1">
      <alignment horizontal="center" vertical="center" wrapText="1"/>
    </xf>
    <xf numFmtId="0" fontId="30" fillId="0" borderId="50" xfId="0" applyFont="1" applyFill="1" applyBorder="1" applyAlignment="1">
      <alignment horizontal="center" vertical="center" wrapText="1"/>
    </xf>
    <xf numFmtId="0" fontId="25" fillId="0" borderId="50" xfId="0" applyFont="1" applyFill="1" applyBorder="1" applyAlignment="1">
      <alignment horizontal="center" vertical="center" wrapText="1"/>
    </xf>
    <xf numFmtId="0" fontId="0" fillId="0" borderId="50" xfId="0" applyFill="1" applyBorder="1" applyAlignment="1">
      <alignment horizontal="center" vertical="center" wrapText="1"/>
    </xf>
    <xf numFmtId="184" fontId="0" fillId="0" borderId="50" xfId="0" applyNumberFormat="1" applyFont="1" applyFill="1" applyBorder="1" applyAlignment="1">
      <alignment horizontal="center" vertical="center" wrapText="1"/>
    </xf>
    <xf numFmtId="184" fontId="0" fillId="0" borderId="51" xfId="0" applyNumberFormat="1" applyFont="1" applyFill="1" applyBorder="1" applyAlignment="1">
      <alignment horizontal="center" vertical="center" wrapText="1"/>
    </xf>
    <xf numFmtId="0" fontId="0" fillId="0" borderId="50" xfId="0" applyFill="1" applyBorder="1" applyAlignment="1">
      <alignment vertical="center" wrapText="1"/>
    </xf>
    <xf numFmtId="0" fontId="0" fillId="0" borderId="50" xfId="0" applyFont="1" applyFill="1" applyBorder="1" applyAlignment="1">
      <alignment vertical="center" wrapText="1"/>
    </xf>
    <xf numFmtId="0" fontId="52" fillId="25" borderId="46" xfId="0" applyFont="1" applyFill="1" applyBorder="1" applyAlignment="1">
      <alignment horizontal="center" vertical="center" wrapText="1"/>
    </xf>
    <xf numFmtId="0" fontId="52" fillId="25" borderId="47" xfId="0" applyFont="1" applyFill="1" applyBorder="1" applyAlignment="1">
      <alignment horizontal="center" vertical="center" wrapText="1"/>
    </xf>
    <xf numFmtId="0" fontId="52" fillId="25" borderId="48" xfId="0" applyFont="1" applyFill="1" applyBorder="1" applyAlignment="1">
      <alignment horizontal="center" vertical="center" wrapText="1"/>
    </xf>
    <xf numFmtId="0" fontId="0" fillId="0" borderId="49" xfId="0" applyFill="1" applyBorder="1" applyAlignment="1">
      <alignment horizontal="center" vertical="center" textRotation="90" wrapText="1"/>
    </xf>
    <xf numFmtId="0" fontId="0" fillId="0" borderId="49" xfId="0" applyFont="1" applyFill="1" applyBorder="1" applyAlignment="1">
      <alignment horizontal="center" vertical="center" textRotation="90" wrapText="1"/>
    </xf>
    <xf numFmtId="0" fontId="0" fillId="0" borderId="50" xfId="0" applyFill="1" applyBorder="1" applyAlignment="1">
      <alignment horizontal="center" vertical="center" wrapText="1"/>
    </xf>
    <xf numFmtId="0" fontId="30" fillId="0" borderId="50" xfId="0" applyFont="1" applyFill="1" applyBorder="1" applyAlignment="1">
      <alignment horizontal="left" vertical="center" wrapText="1"/>
    </xf>
    <xf numFmtId="184" fontId="0" fillId="0" borderId="50" xfId="0" applyNumberFormat="1" applyFill="1" applyBorder="1" applyAlignment="1">
      <alignment horizontal="center" vertical="center" wrapText="1"/>
    </xf>
    <xf numFmtId="2" fontId="0" fillId="0" borderId="51" xfId="0" applyNumberFormat="1" applyFill="1" applyBorder="1" applyAlignment="1">
      <alignment horizontal="center" vertical="center" wrapText="1"/>
    </xf>
    <xf numFmtId="2" fontId="0" fillId="0" borderId="53" xfId="0" applyNumberFormat="1" applyFill="1" applyBorder="1" applyAlignment="1">
      <alignment horizontal="center" vertical="center" wrapText="1"/>
    </xf>
    <xf numFmtId="0" fontId="0" fillId="0" borderId="52" xfId="0" applyFont="1" applyFill="1" applyBorder="1" applyAlignment="1">
      <alignment horizontal="center" vertical="center" textRotation="90" wrapText="1"/>
    </xf>
    <xf numFmtId="0" fontId="0" fillId="0" borderId="35" xfId="0" applyFill="1" applyBorder="1" applyAlignment="1">
      <alignment horizontal="center" vertical="center" wrapText="1"/>
    </xf>
    <xf numFmtId="0" fontId="30" fillId="0" borderId="50" xfId="0" applyFont="1" applyFill="1" applyBorder="1" applyAlignment="1">
      <alignment horizontal="center" vertical="center" wrapText="1"/>
    </xf>
    <xf numFmtId="0" fontId="30" fillId="0" borderId="35" xfId="0" applyFont="1" applyFill="1" applyBorder="1" applyAlignment="1">
      <alignment horizontal="center" vertical="center" wrapText="1"/>
    </xf>
    <xf numFmtId="184" fontId="0" fillId="0" borderId="35" xfId="0" applyNumberFormat="1" applyFill="1" applyBorder="1" applyAlignment="1">
      <alignment horizontal="center" vertical="center" wrapText="1"/>
    </xf>
    <xf numFmtId="185" fontId="0" fillId="0" borderId="0" xfId="0" applyNumberFormat="1" applyAlignment="1">
      <alignment horizontal="center" vertical="center"/>
    </xf>
    <xf numFmtId="2" fontId="0" fillId="0" borderId="0" xfId="0" applyNumberFormat="1" applyAlignment="1">
      <alignment horizontal="center" vertical="center"/>
    </xf>
    <xf numFmtId="0" fontId="0" fillId="0" borderId="57" xfId="0" applyBorder="1" applyAlignment="1">
      <alignment horizontal="center" vertical="center" wrapText="1"/>
    </xf>
    <xf numFmtId="0" fontId="0" fillId="0" borderId="49" xfId="0" applyBorder="1" applyAlignment="1">
      <alignment horizontal="center" vertical="center" wrapText="1"/>
    </xf>
    <xf numFmtId="0" fontId="0" fillId="0" borderId="54" xfId="0" applyBorder="1" applyAlignment="1">
      <alignment horizontal="center" vertical="center" wrapText="1"/>
    </xf>
    <xf numFmtId="0" fontId="0" fillId="0" borderId="46" xfId="0" applyBorder="1" applyAlignment="1">
      <alignment horizontal="center" vertical="center" wrapText="1"/>
    </xf>
    <xf numFmtId="0" fontId="0" fillId="0" borderId="52" xfId="0" applyBorder="1" applyAlignment="1">
      <alignment horizontal="center" vertical="center" wrapText="1"/>
    </xf>
    <xf numFmtId="2" fontId="0" fillId="0" borderId="47" xfId="0" applyNumberFormat="1" applyBorder="1" applyAlignment="1">
      <alignment horizontal="center" vertical="center" wrapText="1"/>
    </xf>
    <xf numFmtId="2" fontId="0" fillId="0" borderId="48" xfId="0" applyNumberFormat="1" applyBorder="1" applyAlignment="1">
      <alignment horizontal="center" vertical="center" wrapText="1"/>
    </xf>
    <xf numFmtId="0" fontId="0" fillId="0" borderId="47" xfId="0" applyBorder="1" applyAlignment="1">
      <alignment horizontal="center" vertical="center" wrapText="1"/>
    </xf>
    <xf numFmtId="0" fontId="0" fillId="0" borderId="55" xfId="0" applyBorder="1" applyAlignment="1">
      <alignment horizontal="center" vertical="center" wrapText="1"/>
    </xf>
    <xf numFmtId="164" fontId="0" fillId="0" borderId="26" xfId="0" applyNumberFormat="1" applyBorder="1" applyAlignment="1">
      <alignment horizontal="center" vertical="center" wrapText="1"/>
    </xf>
    <xf numFmtId="164" fontId="0" fillId="0" borderId="35" xfId="0" applyNumberFormat="1" applyBorder="1" applyAlignment="1">
      <alignment horizontal="center" vertical="center" wrapText="1"/>
    </xf>
    <xf numFmtId="164" fontId="0" fillId="0" borderId="27" xfId="0" applyNumberFormat="1" applyBorder="1" applyAlignment="1">
      <alignment horizontal="center" vertical="center" wrapText="1"/>
    </xf>
    <xf numFmtId="180" fontId="47" fillId="0" borderId="23" xfId="0" applyNumberFormat="1" applyFont="1" applyBorder="1" applyAlignment="1">
      <alignment horizontal="center" vertical="center" wrapText="1"/>
    </xf>
    <xf numFmtId="180" fontId="47" fillId="0" borderId="24" xfId="0" applyNumberFormat="1" applyFont="1" applyBorder="1" applyAlignment="1">
      <alignment horizontal="center" vertical="center" wrapText="1"/>
    </xf>
    <xf numFmtId="180" fontId="47" fillId="0" borderId="25" xfId="0" applyNumberFormat="1" applyFont="1" applyBorder="1" applyAlignment="1">
      <alignment horizontal="center" vertical="center" wrapText="1"/>
    </xf>
    <xf numFmtId="180" fontId="25" fillId="0" borderId="36" xfId="0" applyNumberFormat="1" applyFont="1" applyBorder="1" applyAlignment="1">
      <alignment horizontal="center" vertical="center" wrapText="1"/>
    </xf>
    <xf numFmtId="180" fontId="25" fillId="0" borderId="37" xfId="0" applyNumberFormat="1" applyFont="1" applyBorder="1" applyAlignment="1">
      <alignment horizontal="center" vertical="center" wrapText="1"/>
    </xf>
    <xf numFmtId="180" fontId="25" fillId="0" borderId="38" xfId="0" applyNumberFormat="1" applyFont="1" applyBorder="1" applyAlignment="1">
      <alignment horizontal="center" vertical="center" wrapText="1"/>
    </xf>
    <xf numFmtId="164" fontId="0" fillId="0" borderId="36" xfId="0" applyNumberFormat="1" applyBorder="1" applyAlignment="1">
      <alignment horizontal="center" vertical="center" wrapText="1"/>
    </xf>
    <xf numFmtId="0" fontId="0" fillId="0" borderId="37" xfId="0" applyBorder="1" applyAlignment="1">
      <alignment horizontal="center" vertical="center" wrapText="1"/>
    </xf>
    <xf numFmtId="181" fontId="0" fillId="0" borderId="38" xfId="0" applyNumberFormat="1" applyBorder="1" applyAlignment="1">
      <alignment horizontal="left" vertical="center" wrapText="1"/>
    </xf>
    <xf numFmtId="165" fontId="0" fillId="0" borderId="37" xfId="0" applyNumberFormat="1" applyBorder="1" applyAlignment="1">
      <alignment horizontal="center" vertical="center" wrapText="1"/>
    </xf>
    <xf numFmtId="0" fontId="50" fillId="0" borderId="29" xfId="0" applyFont="1" applyBorder="1" applyAlignment="1">
      <alignment horizontal="center" vertical="center" wrapText="1"/>
    </xf>
    <xf numFmtId="0" fontId="0" fillId="0" borderId="33" xfId="0" applyFont="1" applyBorder="1" applyAlignment="1" applyProtection="1">
      <alignment horizontal="right" vertical="center" wrapText="1"/>
    </xf>
    <xf numFmtId="0" fontId="49" fillId="31" borderId="43" xfId="0" applyFont="1" applyFill="1" applyBorder="1" applyAlignment="1" applyProtection="1">
      <alignment horizontal="center" vertical="center" wrapText="1"/>
    </xf>
    <xf numFmtId="0" fontId="49" fillId="31" borderId="45" xfId="0" applyFont="1" applyFill="1" applyBorder="1" applyAlignment="1" applyProtection="1">
      <alignment horizontal="center" vertical="center" wrapText="1"/>
    </xf>
    <xf numFmtId="0" fontId="39" fillId="0" borderId="31" xfId="0" applyFont="1" applyBorder="1" applyAlignment="1" applyProtection="1">
      <alignment horizontal="center" vertical="center" wrapText="1"/>
    </xf>
    <xf numFmtId="0" fontId="50" fillId="0" borderId="29" xfId="0" applyFont="1" applyFill="1" applyBorder="1" applyAlignment="1">
      <alignment horizontal="center" vertical="center" wrapText="1"/>
    </xf>
    <xf numFmtId="166" fontId="0" fillId="0" borderId="26" xfId="0" applyNumberFormat="1" applyBorder="1" applyAlignment="1">
      <alignment horizontal="center" vertical="center" wrapText="1"/>
    </xf>
    <xf numFmtId="166" fontId="0" fillId="0" borderId="28" xfId="0" applyNumberFormat="1" applyBorder="1" applyAlignment="1">
      <alignment horizontal="center" vertical="center" wrapText="1"/>
    </xf>
    <xf numFmtId="170" fontId="0" fillId="0" borderId="28" xfId="0" applyNumberFormat="1" applyBorder="1" applyAlignment="1">
      <alignment horizontal="center" vertical="center" wrapText="1"/>
    </xf>
    <xf numFmtId="170" fontId="0" fillId="0" borderId="27" xfId="0" applyNumberFormat="1" applyBorder="1" applyAlignment="1">
      <alignment horizontal="center" vertical="center" wrapText="1"/>
    </xf>
    <xf numFmtId="166" fontId="0" fillId="0" borderId="23" xfId="0" applyNumberFormat="1" applyBorder="1" applyAlignment="1">
      <alignment horizontal="center" vertical="center" wrapText="1"/>
    </xf>
    <xf numFmtId="166" fontId="0" fillId="0" borderId="24" xfId="0" applyNumberFormat="1" applyBorder="1" applyAlignment="1">
      <alignment horizontal="center" vertical="center" wrapText="1"/>
    </xf>
    <xf numFmtId="170" fontId="0" fillId="0" borderId="24" xfId="0" applyNumberFormat="1" applyBorder="1" applyAlignment="1">
      <alignment horizontal="center" vertical="center" wrapText="1"/>
    </xf>
    <xf numFmtId="170" fontId="0" fillId="0" borderId="25" xfId="0" applyNumberFormat="1" applyBorder="1" applyAlignment="1">
      <alignment horizontal="center" vertical="center" wrapText="1"/>
    </xf>
    <xf numFmtId="0" fontId="22" fillId="25" borderId="11" xfId="0" applyFont="1" applyFill="1" applyBorder="1" applyAlignment="1">
      <alignment horizontal="center" vertical="center" wrapText="1"/>
    </xf>
    <xf numFmtId="0" fontId="22" fillId="25" borderId="22" xfId="0" applyFont="1" applyFill="1" applyBorder="1" applyAlignment="1">
      <alignment horizontal="center" vertical="center" wrapText="1"/>
    </xf>
    <xf numFmtId="0" fontId="22" fillId="25" borderId="21" xfId="0" applyFont="1" applyFill="1" applyBorder="1" applyAlignment="1">
      <alignment horizontal="center" vertical="center" wrapText="1"/>
    </xf>
    <xf numFmtId="185" fontId="0" fillId="0" borderId="12" xfId="0" applyNumberFormat="1" applyFill="1" applyBorder="1" applyAlignment="1">
      <alignment horizontal="left" vertical="center" textRotation="180" wrapText="1"/>
    </xf>
    <xf numFmtId="185" fontId="0" fillId="0" borderId="13" xfId="0" applyNumberFormat="1" applyFill="1" applyBorder="1" applyAlignment="1">
      <alignment horizontal="left" vertical="center" textRotation="180" wrapText="1"/>
    </xf>
    <xf numFmtId="0" fontId="21" fillId="0" borderId="18" xfId="0" applyFont="1" applyBorder="1" applyAlignment="1">
      <alignment horizontal="center" vertical="center" wrapText="1"/>
    </xf>
    <xf numFmtId="0" fontId="21" fillId="0" borderId="15" xfId="0" applyFont="1" applyBorder="1" applyAlignment="1">
      <alignment horizontal="center" vertical="center" wrapText="1"/>
    </xf>
    <xf numFmtId="185" fontId="0" fillId="0" borderId="42" xfId="0" applyNumberFormat="1" applyFill="1" applyBorder="1" applyAlignment="1">
      <alignment horizontal="left" vertical="center" textRotation="180" wrapText="1"/>
    </xf>
    <xf numFmtId="0" fontId="22" fillId="0" borderId="16" xfId="0" applyFont="1" applyBorder="1" applyAlignment="1">
      <alignment horizontal="left" vertical="center" wrapText="1"/>
    </xf>
    <xf numFmtId="0" fontId="22" fillId="0" borderId="20" xfId="0" applyFont="1" applyBorder="1" applyAlignment="1">
      <alignment horizontal="left" vertical="center" wrapText="1"/>
    </xf>
    <xf numFmtId="0" fontId="22" fillId="0" borderId="17" xfId="0" applyFont="1" applyBorder="1" applyAlignment="1">
      <alignment horizontal="left" vertical="center" wrapText="1"/>
    </xf>
    <xf numFmtId="0" fontId="24" fillId="28" borderId="18" xfId="0" applyFont="1" applyFill="1" applyBorder="1" applyAlignment="1">
      <alignment horizontal="center" vertical="center" textRotation="180" wrapText="1"/>
    </xf>
    <xf numFmtId="0" fontId="24" fillId="28" borderId="15" xfId="0" applyFont="1" applyFill="1" applyBorder="1" applyAlignment="1">
      <alignment horizontal="center" vertical="center" textRotation="180" wrapText="1"/>
    </xf>
    <xf numFmtId="0" fontId="0" fillId="0" borderId="35" xfId="0" applyBorder="1" applyAlignment="1">
      <alignment horizontal="center"/>
    </xf>
    <xf numFmtId="0" fontId="0" fillId="0" borderId="27" xfId="0" applyBorder="1" applyAlignment="1">
      <alignment horizontal="center"/>
    </xf>
    <xf numFmtId="0" fontId="51" fillId="0" borderId="39" xfId="0" applyFont="1" applyBorder="1" applyAlignment="1">
      <alignment horizontal="center" vertical="center"/>
    </xf>
    <xf numFmtId="0" fontId="51" fillId="0" borderId="41" xfId="0" applyFont="1" applyBorder="1" applyAlignment="1">
      <alignment horizontal="center" vertical="center"/>
    </xf>
    <xf numFmtId="0" fontId="51" fillId="0" borderId="40" xfId="0" applyFont="1" applyBorder="1" applyAlignment="1">
      <alignment horizontal="center" vertical="center"/>
    </xf>
    <xf numFmtId="0" fontId="0" fillId="0" borderId="37" xfId="0" applyBorder="1" applyAlignment="1">
      <alignment horizontal="center" vertical="center"/>
    </xf>
    <xf numFmtId="0" fontId="0" fillId="0" borderId="38" xfId="0" applyBorder="1" applyAlignment="1">
      <alignment horizontal="center" vertical="center"/>
    </xf>
    <xf numFmtId="14" fontId="0" fillId="0" borderId="60" xfId="0" applyNumberFormat="1" applyBorder="1" applyAlignment="1">
      <alignment horizontal="center" vertical="center" wrapText="1"/>
    </xf>
    <xf numFmtId="14" fontId="0" fillId="0" borderId="61" xfId="0" applyNumberFormat="1" applyBorder="1" applyAlignment="1">
      <alignment horizontal="center" vertical="center" wrapText="1"/>
    </xf>
    <xf numFmtId="14" fontId="0" fillId="0" borderId="62" xfId="0" applyNumberFormat="1" applyBorder="1" applyAlignment="1">
      <alignment horizontal="center" vertical="center" wrapText="1"/>
    </xf>
    <xf numFmtId="166" fontId="31" fillId="29" borderId="60" xfId="0" applyNumberFormat="1" applyFont="1" applyFill="1" applyBorder="1" applyAlignment="1">
      <alignment horizontal="center" vertical="center" wrapText="1"/>
    </xf>
    <xf numFmtId="166" fontId="31" fillId="29" borderId="61" xfId="0" applyNumberFormat="1" applyFont="1" applyFill="1" applyBorder="1" applyAlignment="1">
      <alignment horizontal="center" vertical="center" wrapText="1"/>
    </xf>
    <xf numFmtId="166" fontId="31" fillId="29" borderId="62" xfId="0" applyNumberFormat="1" applyFont="1" applyFill="1" applyBorder="1" applyAlignment="1">
      <alignment horizontal="center" vertical="center" wrapText="1"/>
    </xf>
    <xf numFmtId="0" fontId="25" fillId="0" borderId="60" xfId="0" applyFont="1" applyBorder="1" applyAlignment="1">
      <alignment horizontal="center" vertical="center" wrapText="1"/>
    </xf>
    <xf numFmtId="169" fontId="25" fillId="0" borderId="61" xfId="0" applyNumberFormat="1" applyFont="1" applyBorder="1" applyAlignment="1">
      <alignment horizontal="center" vertical="center" wrapText="1"/>
    </xf>
    <xf numFmtId="0" fontId="25" fillId="0" borderId="61" xfId="0" applyFont="1" applyBorder="1" applyAlignment="1">
      <alignment horizontal="center" vertical="center" wrapText="1"/>
    </xf>
    <xf numFmtId="166" fontId="25" fillId="0" borderId="61" xfId="0" applyNumberFormat="1" applyFont="1" applyBorder="1" applyAlignment="1">
      <alignment horizontal="center" vertical="center" wrapText="1"/>
    </xf>
    <xf numFmtId="0" fontId="25" fillId="0" borderId="61" xfId="0" applyNumberFormat="1" applyFont="1" applyBorder="1" applyAlignment="1">
      <alignment horizontal="center" vertical="center" wrapText="1"/>
    </xf>
    <xf numFmtId="0" fontId="25" fillId="0" borderId="61" xfId="0" applyNumberFormat="1" applyFont="1" applyBorder="1" applyAlignment="1">
      <alignment horizontal="center" vertical="center" wrapText="1"/>
    </xf>
    <xf numFmtId="0" fontId="25" fillId="0" borderId="62" xfId="0" applyFont="1" applyBorder="1" applyAlignment="1">
      <alignment horizontal="center" vertical="center" wrapText="1"/>
    </xf>
    <xf numFmtId="0" fontId="0" fillId="0" borderId="60" xfId="0" applyBorder="1" applyAlignment="1">
      <alignment horizontal="center" vertical="center" wrapText="1"/>
    </xf>
    <xf numFmtId="169" fontId="0" fillId="0" borderId="61" xfId="0" applyNumberFormat="1" applyFont="1" applyBorder="1" applyAlignment="1">
      <alignment horizontal="center" vertical="center" wrapText="1"/>
    </xf>
    <xf numFmtId="0" fontId="0" fillId="0" borderId="61" xfId="0" applyBorder="1" applyAlignment="1">
      <alignment horizontal="center" vertical="center" wrapText="1"/>
    </xf>
    <xf numFmtId="166" fontId="0" fillId="0" borderId="61" xfId="0" applyNumberFormat="1" applyBorder="1" applyAlignment="1">
      <alignment horizontal="center" vertical="center" wrapText="1"/>
    </xf>
    <xf numFmtId="0" fontId="0" fillId="0" borderId="61" xfId="0" applyNumberFormat="1" applyFont="1" applyBorder="1" applyAlignment="1">
      <alignment horizontal="right" vertical="center" wrapText="1"/>
    </xf>
    <xf numFmtId="0" fontId="0" fillId="0" borderId="61" xfId="0" applyNumberFormat="1" applyFont="1" applyBorder="1" applyAlignment="1">
      <alignment horizontal="center" vertical="center" wrapText="1"/>
    </xf>
    <xf numFmtId="167" fontId="0" fillId="0" borderId="61" xfId="0" applyNumberFormat="1" applyFont="1" applyBorder="1" applyAlignment="1">
      <alignment horizontal="left" vertical="center" wrapText="1"/>
    </xf>
    <xf numFmtId="168" fontId="0" fillId="0" borderId="61" xfId="0" applyNumberFormat="1" applyFont="1" applyBorder="1" applyAlignment="1">
      <alignment horizontal="center" vertical="center" wrapText="1"/>
    </xf>
    <xf numFmtId="0" fontId="0" fillId="0" borderId="62" xfId="0" applyBorder="1" applyAlignment="1">
      <alignment horizontal="center" vertical="center" wrapText="1"/>
    </xf>
    <xf numFmtId="0" fontId="32" fillId="0" borderId="60" xfId="0" applyFont="1" applyBorder="1" applyAlignment="1">
      <alignment horizontal="center" vertical="center" wrapText="1"/>
    </xf>
    <xf numFmtId="169" fontId="0" fillId="0" borderId="61" xfId="0" applyNumberFormat="1" applyBorder="1" applyAlignment="1">
      <alignment horizontal="center" vertical="center" wrapText="1"/>
    </xf>
    <xf numFmtId="166" fontId="0" fillId="0" borderId="61" xfId="0" applyNumberFormat="1" applyFont="1" applyBorder="1" applyAlignment="1">
      <alignment horizontal="center" vertical="center" wrapText="1"/>
    </xf>
    <xf numFmtId="0" fontId="0" fillId="0" borderId="61" xfId="0" applyNumberFormat="1" applyBorder="1" applyAlignment="1">
      <alignment horizontal="center" vertical="center" wrapText="1"/>
    </xf>
    <xf numFmtId="0" fontId="33" fillId="0" borderId="60" xfId="0" applyFont="1" applyBorder="1" applyAlignment="1">
      <alignment horizontal="center" vertical="center" wrapText="1"/>
    </xf>
    <xf numFmtId="0" fontId="25" fillId="0" borderId="60" xfId="0" applyFont="1" applyBorder="1" applyAlignment="1">
      <alignment horizontal="center" vertical="center" wrapText="1"/>
    </xf>
    <xf numFmtId="169" fontId="0" fillId="0" borderId="61" xfId="0" applyNumberFormat="1" applyBorder="1" applyAlignment="1">
      <alignment horizontal="center" vertical="center" wrapText="1"/>
    </xf>
    <xf numFmtId="0" fontId="33" fillId="0" borderId="61" xfId="0" applyFont="1" applyBorder="1" applyAlignment="1">
      <alignment horizontal="center" vertical="center" wrapText="1"/>
    </xf>
    <xf numFmtId="0" fontId="33" fillId="0" borderId="61" xfId="0" applyNumberFormat="1" applyFont="1" applyBorder="1" applyAlignment="1">
      <alignment horizontal="right" vertical="center" wrapText="1"/>
    </xf>
    <xf numFmtId="0" fontId="33" fillId="0" borderId="61" xfId="0" applyNumberFormat="1" applyFont="1" applyBorder="1" applyAlignment="1">
      <alignment horizontal="center" vertical="center" wrapText="1"/>
    </xf>
    <xf numFmtId="167" fontId="33" fillId="0" borderId="61" xfId="0" applyNumberFormat="1" applyFont="1" applyBorder="1" applyAlignment="1">
      <alignment horizontal="left" vertical="center" wrapText="1"/>
    </xf>
    <xf numFmtId="168" fontId="33" fillId="0" borderId="61" xfId="0" applyNumberFormat="1" applyFont="1" applyBorder="1" applyAlignment="1">
      <alignment horizontal="center" vertical="center" wrapText="1"/>
    </xf>
    <xf numFmtId="0" fontId="0" fillId="0" borderId="61" xfId="0" quotePrefix="1" applyNumberFormat="1" applyFont="1" applyBorder="1" applyAlignment="1">
      <alignment horizontal="right" vertical="center" wrapText="1"/>
    </xf>
    <xf numFmtId="0" fontId="0" fillId="0" borderId="61" xfId="0" quotePrefix="1" applyNumberFormat="1" applyFont="1" applyBorder="1" applyAlignment="1">
      <alignment horizontal="center" vertical="center" wrapText="1"/>
    </xf>
    <xf numFmtId="167" fontId="0" fillId="0" borderId="61" xfId="0" quotePrefix="1" applyNumberFormat="1" applyFont="1" applyBorder="1" applyAlignment="1">
      <alignment horizontal="left" vertical="center" wrapText="1"/>
    </xf>
    <xf numFmtId="20" fontId="0" fillId="0" borderId="61" xfId="0" quotePrefix="1" applyNumberFormat="1" applyFont="1" applyBorder="1" applyAlignment="1">
      <alignment horizontal="center" vertical="center" wrapText="1"/>
    </xf>
    <xf numFmtId="168" fontId="0" fillId="0" borderId="61" xfId="0" quotePrefix="1" applyNumberFormat="1" applyFont="1" applyBorder="1" applyAlignment="1">
      <alignment horizontal="center" vertical="center" wrapText="1"/>
    </xf>
    <xf numFmtId="0" fontId="25" fillId="0" borderId="63" xfId="0" applyFont="1" applyBorder="1" applyAlignment="1">
      <alignment horizontal="center" vertical="center" wrapText="1"/>
    </xf>
    <xf numFmtId="169" fontId="0" fillId="0" borderId="64" xfId="0" applyNumberFormat="1" applyFont="1" applyBorder="1" applyAlignment="1">
      <alignment horizontal="center" vertical="center" wrapText="1"/>
    </xf>
    <xf numFmtId="169" fontId="0" fillId="0" borderId="64" xfId="0" applyNumberFormat="1" applyBorder="1" applyAlignment="1">
      <alignment horizontal="center" vertical="center" wrapText="1"/>
    </xf>
    <xf numFmtId="166" fontId="0" fillId="0" borderId="64" xfId="0" applyNumberFormat="1" applyBorder="1" applyAlignment="1">
      <alignment horizontal="center" vertical="center" wrapText="1"/>
    </xf>
    <xf numFmtId="0" fontId="0" fillId="0" borderId="64" xfId="0" applyNumberFormat="1" applyFont="1" applyBorder="1" applyAlignment="1">
      <alignment horizontal="right" vertical="center" wrapText="1"/>
    </xf>
    <xf numFmtId="0" fontId="0" fillId="0" borderId="64" xfId="0" applyNumberFormat="1" applyBorder="1" applyAlignment="1">
      <alignment horizontal="center" vertical="center" wrapText="1"/>
    </xf>
    <xf numFmtId="167" fontId="0" fillId="0" borderId="64" xfId="0" applyNumberFormat="1" applyFont="1" applyBorder="1" applyAlignment="1">
      <alignment horizontal="left" vertical="center" wrapText="1"/>
    </xf>
    <xf numFmtId="168" fontId="0" fillId="0" borderId="64" xfId="0" applyNumberFormat="1" applyFont="1" applyBorder="1" applyAlignment="1">
      <alignment horizontal="center" vertical="center" wrapText="1"/>
    </xf>
    <xf numFmtId="0" fontId="0" fillId="0" borderId="65" xfId="0" applyBorder="1" applyAlignment="1">
      <alignment horizontal="center" vertical="center" wrapText="1"/>
    </xf>
    <xf numFmtId="0" fontId="53" fillId="32" borderId="44" xfId="0" applyFont="1" applyFill="1" applyBorder="1" applyAlignment="1">
      <alignment horizontal="center" vertical="center" wrapText="1"/>
    </xf>
    <xf numFmtId="0" fontId="53" fillId="32" borderId="43" xfId="0" applyFont="1" applyFill="1" applyBorder="1" applyAlignment="1">
      <alignment horizontal="center" vertical="center" wrapText="1"/>
    </xf>
    <xf numFmtId="0" fontId="53" fillId="32" borderId="45" xfId="0" applyFont="1" applyFill="1" applyBorder="1" applyAlignment="1">
      <alignment horizontal="center" vertical="center"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3"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17" xfId="0" applyFont="1" applyBorder="1" applyAlignment="1">
      <alignment horizontal="center" vertical="center" wrapText="1"/>
    </xf>
    <xf numFmtId="0" fontId="54" fillId="0" borderId="16" xfId="0" applyFont="1" applyBorder="1" applyAlignment="1">
      <alignment horizontal="center" vertical="center" wrapText="1"/>
    </xf>
    <xf numFmtId="0" fontId="54" fillId="0" borderId="20" xfId="0" applyFont="1" applyBorder="1" applyAlignment="1">
      <alignment horizontal="center" vertical="center" wrapText="1"/>
    </xf>
    <xf numFmtId="0" fontId="54" fillId="0" borderId="17" xfId="0" applyFont="1" applyBorder="1" applyAlignment="1">
      <alignment horizontal="center" vertical="center" wrapText="1"/>
    </xf>
    <xf numFmtId="0" fontId="54" fillId="0" borderId="0" xfId="0" applyFont="1" applyFill="1" applyAlignment="1">
      <alignment horizontal="center" vertical="center" wrapText="1"/>
    </xf>
    <xf numFmtId="0" fontId="22" fillId="0" borderId="18"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164" fontId="0" fillId="24" borderId="0" xfId="0" applyNumberFormat="1" applyFill="1" applyAlignment="1">
      <alignment vertical="center"/>
    </xf>
    <xf numFmtId="164" fontId="0" fillId="25" borderId="0" xfId="0" applyNumberFormat="1" applyFill="1" applyAlignment="1">
      <alignment vertical="center"/>
    </xf>
    <xf numFmtId="164" fontId="0" fillId="33" borderId="0" xfId="0" applyNumberFormat="1" applyFill="1" applyAlignment="1">
      <alignment vertical="center"/>
    </xf>
    <xf numFmtId="164" fontId="0" fillId="34" borderId="0" xfId="0" applyNumberFormat="1" applyFill="1" applyAlignment="1">
      <alignment vertical="center"/>
    </xf>
    <xf numFmtId="185" fontId="0" fillId="0" borderId="0" xfId="0" applyNumberFormat="1" applyAlignment="1">
      <alignment horizontal="center" vertical="center" wrapText="1"/>
    </xf>
    <xf numFmtId="185" fontId="0" fillId="0" borderId="0" xfId="0" applyNumberFormat="1" applyAlignment="1">
      <alignment vertical="center" wrapText="1"/>
    </xf>
    <xf numFmtId="164" fontId="0" fillId="36" borderId="0" xfId="0" applyNumberFormat="1" applyFill="1" applyAlignment="1">
      <alignment vertical="center"/>
    </xf>
    <xf numFmtId="164" fontId="0" fillId="37" borderId="0" xfId="0" applyNumberFormat="1" applyFill="1" applyAlignment="1">
      <alignment vertical="center"/>
    </xf>
    <xf numFmtId="164" fontId="0" fillId="39" borderId="0" xfId="0" applyNumberFormat="1" applyFill="1" applyAlignment="1">
      <alignment vertical="center"/>
    </xf>
    <xf numFmtId="2" fontId="0" fillId="33" borderId="0" xfId="0" applyNumberFormat="1" applyFill="1" applyAlignment="1">
      <alignment horizontal="center" vertical="center"/>
    </xf>
    <xf numFmtId="2" fontId="0" fillId="36" borderId="0" xfId="0" applyNumberFormat="1" applyFill="1" applyAlignment="1">
      <alignment horizontal="center" vertical="center"/>
    </xf>
    <xf numFmtId="2" fontId="0" fillId="39" borderId="0" xfId="0" applyNumberFormat="1" applyFill="1" applyAlignment="1">
      <alignment horizontal="center" vertical="center"/>
    </xf>
    <xf numFmtId="164" fontId="0" fillId="40" borderId="0" xfId="0" applyNumberFormat="1" applyFill="1" applyAlignment="1">
      <alignment vertical="center"/>
    </xf>
    <xf numFmtId="2" fontId="0" fillId="40" borderId="0" xfId="0" applyNumberFormat="1" applyFill="1" applyAlignment="1">
      <alignment horizontal="center" vertical="center"/>
    </xf>
    <xf numFmtId="164" fontId="0" fillId="41" borderId="0" xfId="0" applyNumberFormat="1" applyFill="1" applyAlignment="1">
      <alignment vertical="center"/>
    </xf>
    <xf numFmtId="2" fontId="0" fillId="41" borderId="0" xfId="0" applyNumberFormat="1" applyFill="1" applyAlignment="1">
      <alignment horizontal="center" vertical="center"/>
    </xf>
    <xf numFmtId="164" fontId="0" fillId="35" borderId="0" xfId="0" applyNumberFormat="1" applyFill="1" applyAlignment="1">
      <alignment vertical="center" wrapText="1"/>
    </xf>
    <xf numFmtId="164" fontId="55" fillId="38" borderId="0" xfId="0" applyNumberFormat="1" applyFont="1" applyFill="1" applyAlignment="1">
      <alignment vertical="center"/>
    </xf>
    <xf numFmtId="11" fontId="56" fillId="0" borderId="0" xfId="0" applyNumberFormat="1" applyFont="1" applyFill="1" applyAlignment="1">
      <alignment vertical="center"/>
    </xf>
    <xf numFmtId="0" fontId="57" fillId="42" borderId="0" xfId="0" applyFont="1" applyFill="1" applyAlignment="1">
      <alignment horizontal="center" vertical="center" wrapText="1"/>
    </xf>
    <xf numFmtId="0" fontId="27" fillId="0" borderId="66" xfId="0" applyFont="1" applyFill="1" applyBorder="1" applyAlignment="1">
      <alignment horizontal="left" vertical="center" wrapText="1"/>
    </xf>
    <xf numFmtId="0" fontId="0" fillId="0" borderId="67" xfId="0" applyBorder="1" applyAlignment="1">
      <alignment horizontal="left" vertical="center" wrapText="1"/>
    </xf>
    <xf numFmtId="0" fontId="0" fillId="0" borderId="68" xfId="0" applyBorder="1" applyAlignment="1">
      <alignment horizontal="left" vertical="center" wrapText="1"/>
    </xf>
    <xf numFmtId="0" fontId="0" fillId="0" borderId="69" xfId="0" applyBorder="1" applyAlignment="1">
      <alignment horizontal="left" vertical="center" wrapText="1"/>
    </xf>
    <xf numFmtId="0" fontId="0" fillId="0" borderId="70" xfId="0" applyFont="1" applyBorder="1" applyAlignment="1">
      <alignment horizontal="center" vertical="center" wrapText="1"/>
    </xf>
    <xf numFmtId="0" fontId="0" fillId="0" borderId="71" xfId="0" applyFont="1" applyBorder="1" applyAlignment="1">
      <alignment horizontal="center" vertical="center" wrapText="1"/>
    </xf>
    <xf numFmtId="0" fontId="0" fillId="0" borderId="72" xfId="0" applyFont="1" applyBorder="1" applyAlignment="1">
      <alignment horizontal="center" vertical="center" wrapText="1"/>
    </xf>
    <xf numFmtId="0" fontId="58" fillId="0" borderId="73" xfId="0" applyFont="1" applyBorder="1" applyAlignment="1">
      <alignment horizontal="center" vertical="center" wrapText="1"/>
    </xf>
    <xf numFmtId="0" fontId="58" fillId="0" borderId="74" xfId="0" applyFont="1" applyBorder="1" applyAlignment="1">
      <alignment horizontal="center" vertical="center" wrapText="1"/>
    </xf>
    <xf numFmtId="0" fontId="58" fillId="0" borderId="75" xfId="0" applyFont="1" applyBorder="1" applyAlignment="1">
      <alignment horizontal="center" vertical="center" wrapText="1"/>
    </xf>
    <xf numFmtId="164" fontId="0" fillId="0" borderId="16" xfId="0" applyNumberFormat="1" applyBorder="1" applyAlignment="1">
      <alignment horizontal="center" vertical="center" wrapText="1"/>
    </xf>
    <xf numFmtId="164" fontId="0" fillId="0" borderId="20" xfId="0" applyNumberFormat="1" applyBorder="1" applyAlignment="1">
      <alignment horizontal="center" vertical="center" wrapText="1"/>
    </xf>
    <xf numFmtId="164" fontId="0" fillId="0" borderId="17" xfId="0" applyNumberFormat="1" applyBorder="1" applyAlignment="1">
      <alignment horizontal="center" vertical="center" wrapText="1"/>
    </xf>
    <xf numFmtId="0" fontId="0" fillId="0" borderId="16" xfId="0" applyBorder="1" applyAlignment="1">
      <alignment horizontal="center" vertical="center" wrapText="1"/>
    </xf>
    <xf numFmtId="0" fontId="0" fillId="0" borderId="20" xfId="0" applyBorder="1" applyAlignment="1">
      <alignment horizontal="center" vertical="center" wrapText="1"/>
    </xf>
    <xf numFmtId="0" fontId="0" fillId="0" borderId="17" xfId="0"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CCCC"/>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6600"/>
      <color rgb="FFFAA4A4"/>
      <color rgb="FFDEDA8E"/>
      <color rgb="FFE0E3B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Cactin amiRNA Seedling Spliceoform of SR45</a:t>
            </a:r>
          </a:p>
        </c:rich>
      </c:tx>
      <c:layout>
        <c:manualLayout>
          <c:xMode val="edge"/>
          <c:yMode val="edge"/>
          <c:x val="0.12346292079343742"/>
          <c:y val="1.3300086607650589E-2"/>
        </c:manualLayout>
      </c:layout>
      <c:overlay val="1"/>
    </c:title>
    <c:autoTitleDeleted val="0"/>
    <c:plotArea>
      <c:layout>
        <c:manualLayout>
          <c:layoutTarget val="inner"/>
          <c:xMode val="edge"/>
          <c:yMode val="edge"/>
          <c:x val="0.17490484421154667"/>
          <c:y val="0.11341473920675613"/>
          <c:w val="0.69244899265640592"/>
          <c:h val="0.7094939339006362"/>
        </c:manualLayout>
      </c:layout>
      <c:barChart>
        <c:barDir val="col"/>
        <c:grouping val="clustered"/>
        <c:varyColors val="0"/>
        <c:ser>
          <c:idx val="0"/>
          <c:order val="0"/>
          <c:tx>
            <c:strRef>
              <c:f>'summary results'!$A$3</c:f>
              <c:strCache>
                <c:ptCount val="1"/>
                <c:pt idx="0">
                  <c:v>1Col</c:v>
                </c:pt>
              </c:strCache>
            </c:strRef>
          </c:tx>
          <c:spPr>
            <a:solidFill>
              <a:srgbClr val="00B050"/>
            </a:solidFill>
          </c:spPr>
          <c:invertIfNegative val="0"/>
          <c:errBars>
            <c:errBarType val="both"/>
            <c:errValType val="cust"/>
            <c:noEndCap val="0"/>
            <c:plus>
              <c:numRef>
                <c:f>'summary results'!$D$3:$D$6</c:f>
                <c:numCache>
                  <c:formatCode>General</c:formatCode>
                  <c:ptCount val="4"/>
                  <c:pt idx="0">
                    <c:v>0.15702108722162153</c:v>
                  </c:pt>
                  <c:pt idx="1">
                    <c:v>0.16341805122419639</c:v>
                  </c:pt>
                  <c:pt idx="2">
                    <c:v>0.15022430671113818</c:v>
                  </c:pt>
                  <c:pt idx="3">
                    <c:v>0.14199704635786101</c:v>
                  </c:pt>
                </c:numCache>
              </c:numRef>
            </c:plus>
            <c:minus>
              <c:numRef>
                <c:f>'summary results'!$D$3:$D$6</c:f>
                <c:numCache>
                  <c:formatCode>General</c:formatCode>
                  <c:ptCount val="4"/>
                  <c:pt idx="0">
                    <c:v>0.15702108722162153</c:v>
                  </c:pt>
                  <c:pt idx="1">
                    <c:v>0.16341805122419639</c:v>
                  </c:pt>
                  <c:pt idx="2">
                    <c:v>0.15022430671113818</c:v>
                  </c:pt>
                  <c:pt idx="3">
                    <c:v>0.14199704635786101</c:v>
                  </c:pt>
                </c:numCache>
              </c:numRef>
            </c:minus>
          </c:errBars>
          <c:cat>
            <c:strRef>
              <c:f>'summary results'!$B$3:$B$6</c:f>
              <c:strCache>
                <c:ptCount val="4"/>
                <c:pt idx="0">
                  <c:v>S2</c:v>
                </c:pt>
                <c:pt idx="1">
                  <c:v>S3</c:v>
                </c:pt>
                <c:pt idx="2">
                  <c:v>S5</c:v>
                </c:pt>
                <c:pt idx="3">
                  <c:v>Helicase</c:v>
                </c:pt>
              </c:strCache>
            </c:strRef>
          </c:cat>
          <c:val>
            <c:numRef>
              <c:f>'summary results'!$C$3:$C$6</c:f>
              <c:numCache>
                <c:formatCode>0.00</c:formatCode>
                <c:ptCount val="4"/>
                <c:pt idx="0">
                  <c:v>0.63384771758370562</c:v>
                </c:pt>
                <c:pt idx="1">
                  <c:v>0.65559969558961273</c:v>
                </c:pt>
                <c:pt idx="2">
                  <c:v>0.89434625420824809</c:v>
                </c:pt>
                <c:pt idx="3">
                  <c:v>1</c:v>
                </c:pt>
              </c:numCache>
            </c:numRef>
          </c:val>
        </c:ser>
        <c:ser>
          <c:idx val="4"/>
          <c:order val="1"/>
          <c:tx>
            <c:strRef>
              <c:f>'summary results'!$A$7</c:f>
              <c:strCache>
                <c:ptCount val="1"/>
                <c:pt idx="0">
                  <c:v>5Col</c:v>
                </c:pt>
              </c:strCache>
            </c:strRef>
          </c:tx>
          <c:spPr>
            <a:solidFill>
              <a:srgbClr val="00B050"/>
            </a:solidFill>
          </c:spPr>
          <c:invertIfNegative val="0"/>
          <c:errBars>
            <c:errBarType val="both"/>
            <c:errValType val="cust"/>
            <c:noEndCap val="0"/>
            <c:plus>
              <c:numRef>
                <c:f>'summary results'!$D$7:$D$10</c:f>
                <c:numCache>
                  <c:formatCode>General</c:formatCode>
                  <c:ptCount val="4"/>
                  <c:pt idx="0">
                    <c:v>0.10739271072956129</c:v>
                  </c:pt>
                  <c:pt idx="1">
                    <c:v>0.12241591521246936</c:v>
                  </c:pt>
                  <c:pt idx="2">
                    <c:v>6.032916236926128E-2</c:v>
                  </c:pt>
                  <c:pt idx="3">
                    <c:v>5.8650789427957969E-2</c:v>
                  </c:pt>
                </c:numCache>
              </c:numRef>
            </c:plus>
            <c:minus>
              <c:numRef>
                <c:f>'summary results'!$D$7:$D$10</c:f>
                <c:numCache>
                  <c:formatCode>General</c:formatCode>
                  <c:ptCount val="4"/>
                  <c:pt idx="0">
                    <c:v>0.10739271072956129</c:v>
                  </c:pt>
                  <c:pt idx="1">
                    <c:v>0.12241591521246936</c:v>
                  </c:pt>
                  <c:pt idx="2">
                    <c:v>6.032916236926128E-2</c:v>
                  </c:pt>
                  <c:pt idx="3">
                    <c:v>5.8650789427957969E-2</c:v>
                  </c:pt>
                </c:numCache>
              </c:numRef>
            </c:minus>
          </c:errBars>
          <c:val>
            <c:numRef>
              <c:f>'summary results'!$C$7:$C$10</c:f>
              <c:numCache>
                <c:formatCode>0.00</c:formatCode>
                <c:ptCount val="4"/>
                <c:pt idx="0">
                  <c:v>0.55131530915006455</c:v>
                </c:pt>
                <c:pt idx="1">
                  <c:v>0.82301982778132954</c:v>
                </c:pt>
                <c:pt idx="2">
                  <c:v>1.0560451137502169</c:v>
                </c:pt>
                <c:pt idx="3">
                  <c:v>1</c:v>
                </c:pt>
              </c:numCache>
            </c:numRef>
          </c:val>
        </c:ser>
        <c:ser>
          <c:idx val="1"/>
          <c:order val="2"/>
          <c:tx>
            <c:strRef>
              <c:f>'summary results'!$A$11</c:f>
              <c:strCache>
                <c:ptCount val="1"/>
                <c:pt idx="0">
                  <c:v>2ami1</c:v>
                </c:pt>
              </c:strCache>
            </c:strRef>
          </c:tx>
          <c:spPr>
            <a:solidFill>
              <a:srgbClr val="7030A0"/>
            </a:solidFill>
          </c:spPr>
          <c:invertIfNegative val="0"/>
          <c:errBars>
            <c:errBarType val="both"/>
            <c:errValType val="cust"/>
            <c:noEndCap val="0"/>
            <c:plus>
              <c:numRef>
                <c:f>'summary results'!$D$11:$D$14</c:f>
                <c:numCache>
                  <c:formatCode>General</c:formatCode>
                  <c:ptCount val="4"/>
                  <c:pt idx="0">
                    <c:v>5.358014187406878E-2</c:v>
                  </c:pt>
                  <c:pt idx="1">
                    <c:v>4.4576479607674087E-2</c:v>
                  </c:pt>
                  <c:pt idx="2">
                    <c:v>0.15524598442166068</c:v>
                  </c:pt>
                  <c:pt idx="3">
                    <c:v>4.4817840708480834E-2</c:v>
                  </c:pt>
                </c:numCache>
              </c:numRef>
            </c:plus>
            <c:minus>
              <c:numRef>
                <c:f>'summary results'!$D$11:$D$14</c:f>
                <c:numCache>
                  <c:formatCode>General</c:formatCode>
                  <c:ptCount val="4"/>
                  <c:pt idx="0">
                    <c:v>5.358014187406878E-2</c:v>
                  </c:pt>
                  <c:pt idx="1">
                    <c:v>4.4576479607674087E-2</c:v>
                  </c:pt>
                  <c:pt idx="2">
                    <c:v>0.15524598442166068</c:v>
                  </c:pt>
                  <c:pt idx="3">
                    <c:v>4.4817840708480834E-2</c:v>
                  </c:pt>
                </c:numCache>
              </c:numRef>
            </c:minus>
          </c:errBars>
          <c:val>
            <c:numRef>
              <c:f>'summary results'!$C$11:$C$14</c:f>
              <c:numCache>
                <c:formatCode>0.00</c:formatCode>
                <c:ptCount val="4"/>
                <c:pt idx="0">
                  <c:v>0.4364316919966133</c:v>
                </c:pt>
                <c:pt idx="1">
                  <c:v>0.67269029639467925</c:v>
                </c:pt>
                <c:pt idx="2">
                  <c:v>0.77367879036638465</c:v>
                </c:pt>
                <c:pt idx="3">
                  <c:v>1</c:v>
                </c:pt>
              </c:numCache>
            </c:numRef>
          </c:val>
        </c:ser>
        <c:ser>
          <c:idx val="2"/>
          <c:order val="3"/>
          <c:tx>
            <c:strRef>
              <c:f>'summary results'!$A$15</c:f>
              <c:strCache>
                <c:ptCount val="1"/>
                <c:pt idx="0">
                  <c:v>3ami2</c:v>
                </c:pt>
              </c:strCache>
            </c:strRef>
          </c:tx>
          <c:spPr>
            <a:solidFill>
              <a:srgbClr val="7030A0"/>
            </a:solidFill>
          </c:spPr>
          <c:invertIfNegative val="0"/>
          <c:errBars>
            <c:errBarType val="both"/>
            <c:errValType val="cust"/>
            <c:noEndCap val="0"/>
            <c:plus>
              <c:numRef>
                <c:f>'summary results'!$D$15:$D$18</c:f>
                <c:numCache>
                  <c:formatCode>General</c:formatCode>
                  <c:ptCount val="4"/>
                  <c:pt idx="0">
                    <c:v>6.1762203870928761E-2</c:v>
                  </c:pt>
                  <c:pt idx="1">
                    <c:v>0.1009078852583791</c:v>
                  </c:pt>
                  <c:pt idx="2">
                    <c:v>0.1189815625334151</c:v>
                  </c:pt>
                  <c:pt idx="3">
                    <c:v>0.10922629570778468</c:v>
                  </c:pt>
                </c:numCache>
              </c:numRef>
            </c:plus>
            <c:minus>
              <c:numRef>
                <c:f>'summary results'!$D$15:$D$18</c:f>
                <c:numCache>
                  <c:formatCode>General</c:formatCode>
                  <c:ptCount val="4"/>
                  <c:pt idx="0">
                    <c:v>6.1762203870928761E-2</c:v>
                  </c:pt>
                  <c:pt idx="1">
                    <c:v>0.1009078852583791</c:v>
                  </c:pt>
                  <c:pt idx="2">
                    <c:v>0.1189815625334151</c:v>
                  </c:pt>
                  <c:pt idx="3">
                    <c:v>0.10922629570778468</c:v>
                  </c:pt>
                </c:numCache>
              </c:numRef>
            </c:minus>
          </c:errBars>
          <c:val>
            <c:numRef>
              <c:f>'summary results'!$C$15:$C$18</c:f>
              <c:numCache>
                <c:formatCode>0.00</c:formatCode>
                <c:ptCount val="4"/>
                <c:pt idx="0">
                  <c:v>0.73818629609951736</c:v>
                </c:pt>
                <c:pt idx="1">
                  <c:v>0.95871452048769323</c:v>
                </c:pt>
                <c:pt idx="2">
                  <c:v>1.1863225718231682</c:v>
                </c:pt>
                <c:pt idx="3">
                  <c:v>1</c:v>
                </c:pt>
              </c:numCache>
            </c:numRef>
          </c:val>
        </c:ser>
        <c:ser>
          <c:idx val="3"/>
          <c:order val="4"/>
          <c:tx>
            <c:strRef>
              <c:f>'summary results'!$A$19</c:f>
              <c:strCache>
                <c:ptCount val="1"/>
                <c:pt idx="0">
                  <c:v>4ami2</c:v>
                </c:pt>
              </c:strCache>
            </c:strRef>
          </c:tx>
          <c:spPr>
            <a:solidFill>
              <a:srgbClr val="7030A0"/>
            </a:solidFill>
          </c:spPr>
          <c:invertIfNegative val="0"/>
          <c:errBars>
            <c:errBarType val="both"/>
            <c:errValType val="cust"/>
            <c:noEndCap val="0"/>
            <c:plus>
              <c:numRef>
                <c:f>'summary results'!$D$19:$D$22</c:f>
                <c:numCache>
                  <c:formatCode>General</c:formatCode>
                  <c:ptCount val="4"/>
                  <c:pt idx="0">
                    <c:v>4.6503486766031971E-2</c:v>
                  </c:pt>
                  <c:pt idx="1">
                    <c:v>7.7959257427049775E-2</c:v>
                  </c:pt>
                  <c:pt idx="2">
                    <c:v>9.7924503710265676E-2</c:v>
                  </c:pt>
                  <c:pt idx="3">
                    <c:v>4.3904170039943326E-2</c:v>
                  </c:pt>
                </c:numCache>
              </c:numRef>
            </c:plus>
            <c:minus>
              <c:numRef>
                <c:f>'summary results'!$D$19:$D$22</c:f>
                <c:numCache>
                  <c:formatCode>General</c:formatCode>
                  <c:ptCount val="4"/>
                  <c:pt idx="0">
                    <c:v>4.6503486766031971E-2</c:v>
                  </c:pt>
                  <c:pt idx="1">
                    <c:v>7.7959257427049775E-2</c:v>
                  </c:pt>
                  <c:pt idx="2">
                    <c:v>9.7924503710265676E-2</c:v>
                  </c:pt>
                  <c:pt idx="3">
                    <c:v>4.3904170039943326E-2</c:v>
                  </c:pt>
                </c:numCache>
              </c:numRef>
            </c:minus>
          </c:errBars>
          <c:val>
            <c:numRef>
              <c:f>'summary results'!$C$19:$C$22</c:f>
              <c:numCache>
                <c:formatCode>0.00</c:formatCode>
                <c:ptCount val="4"/>
                <c:pt idx="0">
                  <c:v>0.62930197612757066</c:v>
                </c:pt>
                <c:pt idx="1">
                  <c:v>0.91694440952117184</c:v>
                </c:pt>
                <c:pt idx="2">
                  <c:v>1.1353146853883631</c:v>
                </c:pt>
                <c:pt idx="3">
                  <c:v>1</c:v>
                </c:pt>
              </c:numCache>
            </c:numRef>
          </c:val>
        </c:ser>
        <c:dLbls>
          <c:showLegendKey val="0"/>
          <c:showVal val="0"/>
          <c:showCatName val="0"/>
          <c:showSerName val="0"/>
          <c:showPercent val="0"/>
          <c:showBubbleSize val="0"/>
        </c:dLbls>
        <c:gapWidth val="111"/>
        <c:overlap val="-23"/>
        <c:axId val="93846528"/>
        <c:axId val="177180608"/>
      </c:barChart>
      <c:catAx>
        <c:axId val="93846528"/>
        <c:scaling>
          <c:orientation val="minMax"/>
        </c:scaling>
        <c:delete val="0"/>
        <c:axPos val="b"/>
        <c:title>
          <c:tx>
            <c:rich>
              <a:bodyPr/>
              <a:lstStyle/>
              <a:p>
                <a:pPr>
                  <a:defRPr sz="1400"/>
                </a:pPr>
                <a:r>
                  <a:rPr lang="en-US" sz="1400"/>
                  <a:t>Primer Pair (gene)</a:t>
                </a:r>
              </a:p>
            </c:rich>
          </c:tx>
          <c:layout/>
          <c:overlay val="0"/>
        </c:title>
        <c:majorTickMark val="out"/>
        <c:minorTickMark val="none"/>
        <c:tickLblPos val="nextTo"/>
        <c:txPr>
          <a:bodyPr/>
          <a:lstStyle/>
          <a:p>
            <a:pPr>
              <a:defRPr sz="1800"/>
            </a:pPr>
            <a:endParaRPr lang="en-US"/>
          </a:p>
        </c:txPr>
        <c:crossAx val="177180608"/>
        <c:crosses val="autoZero"/>
        <c:auto val="1"/>
        <c:lblAlgn val="ctr"/>
        <c:lblOffset val="100"/>
        <c:noMultiLvlLbl val="0"/>
      </c:catAx>
      <c:valAx>
        <c:axId val="177180608"/>
        <c:scaling>
          <c:orientation val="minMax"/>
        </c:scaling>
        <c:delete val="0"/>
        <c:axPos val="l"/>
        <c:title>
          <c:tx>
            <c:rich>
              <a:bodyPr rot="-5400000" vert="horz"/>
              <a:lstStyle/>
              <a:p>
                <a:pPr>
                  <a:defRPr sz="1400"/>
                </a:pPr>
                <a:r>
                  <a:rPr lang="en-US" sz="1400"/>
                  <a:t>Expression</a:t>
                </a:r>
                <a:r>
                  <a:rPr lang="en-US" sz="1400" baseline="0"/>
                  <a:t> level reletive to Helicase</a:t>
                </a:r>
                <a:endParaRPr lang="en-US" sz="1400"/>
              </a:p>
            </c:rich>
          </c:tx>
          <c:layout>
            <c:manualLayout>
              <c:xMode val="edge"/>
              <c:yMode val="edge"/>
              <c:x val="1.1501737958430871E-2"/>
              <c:y val="0.21373299017518496"/>
            </c:manualLayout>
          </c:layout>
          <c:overlay val="0"/>
        </c:title>
        <c:numFmt formatCode="0.00" sourceLinked="1"/>
        <c:majorTickMark val="out"/>
        <c:minorTickMark val="none"/>
        <c:tickLblPos val="nextTo"/>
        <c:txPr>
          <a:bodyPr/>
          <a:lstStyle/>
          <a:p>
            <a:pPr>
              <a:defRPr sz="1800"/>
            </a:pPr>
            <a:endParaRPr lang="en-US"/>
          </a:p>
        </c:txPr>
        <c:crossAx val="93846528"/>
        <c:crosses val="autoZero"/>
        <c:crossBetween val="between"/>
      </c:valAx>
    </c:plotArea>
    <c:legend>
      <c:legendPos val="r"/>
      <c:layout/>
      <c:overlay val="0"/>
      <c:txPr>
        <a:bodyPr/>
        <a:lstStyle/>
        <a:p>
          <a:pPr>
            <a:defRPr sz="1400"/>
          </a:pPr>
          <a:endParaRPr lang="en-US"/>
        </a:p>
      </c:txPr>
    </c:legend>
    <c:plotVisOnly val="1"/>
    <c:dispBlanksAs val="gap"/>
    <c:showDLblsOverMax val="0"/>
  </c:chart>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133350</xdr:colOff>
      <xdr:row>0</xdr:row>
      <xdr:rowOff>28576</xdr:rowOff>
    </xdr:from>
    <xdr:to>
      <xdr:col>13</xdr:col>
      <xdr:colOff>285750</xdr:colOff>
      <xdr:row>22</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0.85473</cdr:x>
      <cdr:y>0.20813</cdr:y>
    </cdr:from>
    <cdr:to>
      <cdr:x>0.99324</cdr:x>
      <cdr:y>0.33493</cdr:y>
    </cdr:to>
    <cdr:sp macro="" textlink="">
      <cdr:nvSpPr>
        <cdr:cNvPr id="2" name="TextBox 1"/>
        <cdr:cNvSpPr txBox="1"/>
      </cdr:nvSpPr>
      <cdr:spPr>
        <a:xfrm xmlns:a="http://schemas.openxmlformats.org/drawingml/2006/main">
          <a:off x="4819650" y="828674"/>
          <a:ext cx="781050" cy="5048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n-US" sz="1100" u="sng"/>
            <a:t>cDNA samples: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
  <sheetViews>
    <sheetView tabSelected="1" topLeftCell="B1" workbookViewId="0">
      <selection activeCell="W101" sqref="W101"/>
    </sheetView>
  </sheetViews>
  <sheetFormatPr defaultRowHeight="12.75" x14ac:dyDescent="0.2"/>
  <cols>
    <col min="1" max="1" width="0" style="97" hidden="1" customWidth="1"/>
    <col min="2" max="2" width="12.140625" style="97" bestFit="1" customWidth="1"/>
    <col min="3" max="9" width="0" style="97" hidden="1" customWidth="1"/>
    <col min="10" max="10" width="26" style="97" hidden="1" customWidth="1"/>
    <col min="11" max="11" width="8.140625" style="97" hidden="1" customWidth="1"/>
    <col min="12" max="12" width="8.7109375" style="97" hidden="1" customWidth="1"/>
    <col min="13" max="13" width="10.42578125" style="97" hidden="1" customWidth="1"/>
    <col min="14" max="14" width="13.42578125" style="97" bestFit="1" customWidth="1"/>
    <col min="15" max="15" width="8.5703125" style="97" bestFit="1" customWidth="1"/>
    <col min="16" max="16" width="11" style="97" customWidth="1"/>
    <col min="17" max="17" width="26.7109375" style="97" bestFit="1" customWidth="1"/>
    <col min="18" max="18" width="11.5703125" style="98" hidden="1" customWidth="1"/>
    <col min="19" max="19" width="18.42578125" style="97" hidden="1" customWidth="1"/>
    <col min="20" max="20" width="3.42578125" style="97" hidden="1" customWidth="1"/>
    <col min="21" max="21" width="9.140625" style="115"/>
    <col min="22" max="22" width="12.42578125" style="115" bestFit="1" customWidth="1"/>
    <col min="23" max="23" width="19.7109375" style="97" customWidth="1"/>
    <col min="24" max="24" width="13.28515625" style="97" customWidth="1"/>
    <col min="25" max="16384" width="9.140625" style="97"/>
  </cols>
  <sheetData>
    <row r="1" spans="1:24" x14ac:dyDescent="0.2">
      <c r="A1" s="99" t="s">
        <v>183</v>
      </c>
      <c r="B1" s="94" t="s">
        <v>184</v>
      </c>
      <c r="C1" s="94" t="s">
        <v>185</v>
      </c>
      <c r="D1" s="94"/>
      <c r="E1" s="99"/>
      <c r="F1" s="95"/>
      <c r="G1" s="94"/>
      <c r="H1" s="94"/>
      <c r="I1" s="94"/>
      <c r="J1" s="94" t="s">
        <v>186</v>
      </c>
      <c r="K1" s="94"/>
      <c r="L1" s="94"/>
      <c r="M1" s="99"/>
      <c r="N1" s="94"/>
      <c r="O1" s="94"/>
      <c r="P1" s="94"/>
      <c r="Q1" s="95" t="s">
        <v>187</v>
      </c>
      <c r="R1" s="96"/>
      <c r="S1" s="94"/>
      <c r="T1" s="94" t="s">
        <v>188</v>
      </c>
    </row>
    <row r="2" spans="1:24" x14ac:dyDescent="0.2">
      <c r="A2" s="99" t="s">
        <v>270</v>
      </c>
      <c r="B2" s="94"/>
      <c r="C2" s="94" t="s">
        <v>189</v>
      </c>
      <c r="D2" s="94"/>
      <c r="E2" s="99"/>
      <c r="F2" s="95"/>
      <c r="G2" s="94"/>
      <c r="H2" s="94"/>
      <c r="I2" s="94"/>
      <c r="J2" s="94" t="s">
        <v>190</v>
      </c>
      <c r="K2" s="94"/>
      <c r="L2" s="94"/>
      <c r="M2" s="99"/>
      <c r="N2" s="94"/>
      <c r="O2" s="94"/>
      <c r="P2" s="94"/>
      <c r="Q2" s="95"/>
      <c r="R2" s="96"/>
      <c r="S2" s="94"/>
      <c r="T2" s="94"/>
    </row>
    <row r="3" spans="1:24" ht="38.25" x14ac:dyDescent="0.2">
      <c r="A3" s="99" t="s">
        <v>271</v>
      </c>
      <c r="B3" s="94"/>
      <c r="C3" s="94" t="s">
        <v>191</v>
      </c>
      <c r="D3" s="94"/>
      <c r="E3" s="99"/>
      <c r="F3" s="95"/>
      <c r="G3" s="94"/>
      <c r="H3" s="94"/>
      <c r="I3" s="94"/>
      <c r="J3" s="94"/>
      <c r="K3" s="94"/>
      <c r="L3" s="94"/>
      <c r="M3" s="99"/>
      <c r="N3" s="94"/>
      <c r="O3" s="294" t="s">
        <v>388</v>
      </c>
      <c r="P3" s="294" t="s">
        <v>389</v>
      </c>
      <c r="Q3" s="95"/>
      <c r="R3" s="96"/>
      <c r="S3" s="94"/>
      <c r="T3" s="94" t="s">
        <v>192</v>
      </c>
    </row>
    <row r="4" spans="1:24" ht="25.5" x14ac:dyDescent="0.2">
      <c r="A4" s="99" t="s">
        <v>193</v>
      </c>
      <c r="B4" s="94" t="s">
        <v>194</v>
      </c>
      <c r="C4" s="94" t="s">
        <v>195</v>
      </c>
      <c r="D4" s="94" t="s">
        <v>196</v>
      </c>
      <c r="E4" s="99" t="s">
        <v>197</v>
      </c>
      <c r="F4" s="95" t="s">
        <v>198</v>
      </c>
      <c r="G4" s="94" t="s">
        <v>199</v>
      </c>
      <c r="H4" s="94" t="s">
        <v>200</v>
      </c>
      <c r="I4" s="94" t="s">
        <v>201</v>
      </c>
      <c r="J4" s="94" t="s">
        <v>202</v>
      </c>
      <c r="K4" s="94" t="s">
        <v>203</v>
      </c>
      <c r="L4" s="94" t="s">
        <v>204</v>
      </c>
      <c r="M4" s="99" t="s">
        <v>272</v>
      </c>
      <c r="N4" s="94" t="s">
        <v>205</v>
      </c>
      <c r="O4" s="94" t="s">
        <v>16</v>
      </c>
      <c r="P4" s="94" t="s">
        <v>367</v>
      </c>
      <c r="Q4" s="296" t="s">
        <v>206</v>
      </c>
      <c r="R4" s="96" t="s">
        <v>207</v>
      </c>
      <c r="S4" s="94" t="s">
        <v>208</v>
      </c>
      <c r="T4" s="94" t="s">
        <v>209</v>
      </c>
      <c r="U4" s="115" t="s">
        <v>246</v>
      </c>
      <c r="V4" s="115" t="s">
        <v>247</v>
      </c>
      <c r="W4" s="7" t="s">
        <v>385</v>
      </c>
      <c r="X4" s="283" t="s">
        <v>387</v>
      </c>
    </row>
    <row r="5" spans="1:24" x14ac:dyDescent="0.2">
      <c r="A5" s="99">
        <v>1</v>
      </c>
      <c r="B5" s="94" t="s">
        <v>273</v>
      </c>
      <c r="C5" s="94">
        <v>0.40926065973001086</v>
      </c>
      <c r="D5" s="94">
        <v>3.483373150360118</v>
      </c>
      <c r="E5" s="99">
        <v>5</v>
      </c>
      <c r="F5" s="95">
        <v>1.0903057518183534E-7</v>
      </c>
      <c r="G5" s="94">
        <v>1.6878176408171299</v>
      </c>
      <c r="H5" s="94">
        <v>0.99913541896266134</v>
      </c>
      <c r="I5" s="94">
        <v>1.7415</v>
      </c>
      <c r="J5" s="94">
        <v>31.687489904590461</v>
      </c>
      <c r="K5" s="94">
        <v>0.573475291533872</v>
      </c>
      <c r="L5" s="94" t="s">
        <v>266</v>
      </c>
      <c r="M5" s="99" t="s">
        <v>274</v>
      </c>
      <c r="N5" s="278">
        <v>1.7098629585160103</v>
      </c>
      <c r="O5" s="280" t="s">
        <v>251</v>
      </c>
      <c r="P5" s="278" t="s">
        <v>266</v>
      </c>
      <c r="Q5" s="95">
        <v>7.2271073668280023E-8</v>
      </c>
      <c r="R5" s="96" t="s">
        <v>210</v>
      </c>
      <c r="S5" s="94" t="s">
        <v>211</v>
      </c>
      <c r="T5" s="94" t="s">
        <v>212</v>
      </c>
      <c r="U5" s="156">
        <f t="shared" ref="U5" si="0">AVERAGE(Q5:Q8)</f>
        <v>1.0680757241609588E-7</v>
      </c>
      <c r="V5" s="156">
        <f t="shared" ref="V5" si="1">STDEV(Q5:Q8)</f>
        <v>2.4188319935956928E-8</v>
      </c>
      <c r="W5" s="287">
        <f>U5/U17</f>
        <v>0.63384771758370562</v>
      </c>
      <c r="X5" s="157">
        <f>SQRT((V17/U17)^2+(V5/U5)^2)*W5</f>
        <v>0.15702108722162153</v>
      </c>
    </row>
    <row r="6" spans="1:24" x14ac:dyDescent="0.2">
      <c r="A6" s="99">
        <v>2</v>
      </c>
      <c r="B6" s="94" t="s">
        <v>275</v>
      </c>
      <c r="C6" s="94">
        <v>0.40926065973001086</v>
      </c>
      <c r="D6" s="94">
        <v>3.483373150360118</v>
      </c>
      <c r="E6" s="99">
        <v>4</v>
      </c>
      <c r="F6" s="95">
        <v>1.1761570527639031E-7</v>
      </c>
      <c r="G6" s="94">
        <v>1.7149402597485788</v>
      </c>
      <c r="H6" s="94">
        <v>0.99988281563673598</v>
      </c>
      <c r="I6" s="94">
        <v>1.7415</v>
      </c>
      <c r="J6" s="94">
        <v>30.610411513641164</v>
      </c>
      <c r="K6" s="94">
        <v>0.79635153753042254</v>
      </c>
      <c r="L6" s="94" t="s">
        <v>266</v>
      </c>
      <c r="M6" s="99" t="s">
        <v>274</v>
      </c>
      <c r="N6" s="278">
        <v>1.7098629585160103</v>
      </c>
      <c r="O6" s="280" t="s">
        <v>251</v>
      </c>
      <c r="P6" s="278" t="s">
        <v>266</v>
      </c>
      <c r="Q6" s="95">
        <v>1.2878998519726241E-7</v>
      </c>
      <c r="R6" s="96" t="s">
        <v>210</v>
      </c>
      <c r="S6" s="94" t="s">
        <v>211</v>
      </c>
      <c r="T6" s="94" t="s">
        <v>213</v>
      </c>
      <c r="U6" s="156"/>
      <c r="V6" s="156"/>
      <c r="W6" s="287"/>
      <c r="X6" s="157"/>
    </row>
    <row r="7" spans="1:24" x14ac:dyDescent="0.2">
      <c r="A7" s="99">
        <v>13</v>
      </c>
      <c r="B7" s="94" t="s">
        <v>286</v>
      </c>
      <c r="C7" s="94">
        <v>0.40926065973001086</v>
      </c>
      <c r="D7" s="94">
        <v>3.483373150360118</v>
      </c>
      <c r="E7" s="99">
        <v>4</v>
      </c>
      <c r="F7" s="95">
        <v>1.052394059953458E-7</v>
      </c>
      <c r="G7" s="94">
        <v>1.7140794390674334</v>
      </c>
      <c r="H7" s="94">
        <v>0.99944618642582994</v>
      </c>
      <c r="I7" s="94">
        <v>1.7415</v>
      </c>
      <c r="J7" s="94">
        <v>30.845258847833232</v>
      </c>
      <c r="K7" s="94">
        <v>0.73392706947353015</v>
      </c>
      <c r="L7" s="94" t="s">
        <v>266</v>
      </c>
      <c r="M7" s="99" t="s">
        <v>274</v>
      </c>
      <c r="N7" s="278">
        <v>1.7098629585160103</v>
      </c>
      <c r="O7" s="280" t="s">
        <v>251</v>
      </c>
      <c r="P7" s="278" t="s">
        <v>266</v>
      </c>
      <c r="Q7" s="95">
        <v>1.1354597713609978E-7</v>
      </c>
      <c r="R7" s="96" t="s">
        <v>210</v>
      </c>
      <c r="S7" s="94" t="s">
        <v>211</v>
      </c>
      <c r="T7" s="94" t="s">
        <v>224</v>
      </c>
      <c r="U7" s="156"/>
      <c r="V7" s="156"/>
      <c r="W7" s="287"/>
      <c r="X7" s="157"/>
    </row>
    <row r="8" spans="1:24" x14ac:dyDescent="0.2">
      <c r="A8" s="99">
        <v>14</v>
      </c>
      <c r="B8" s="94" t="s">
        <v>287</v>
      </c>
      <c r="C8" s="94">
        <v>0.40926065973001086</v>
      </c>
      <c r="D8" s="94">
        <v>3.483373150360118</v>
      </c>
      <c r="E8" s="99">
        <v>4</v>
      </c>
      <c r="F8" s="95">
        <v>1.3745786438897113E-7</v>
      </c>
      <c r="G8" s="94">
        <v>1.6988577672320775</v>
      </c>
      <c r="H8" s="94">
        <v>0.99956545598758861</v>
      </c>
      <c r="I8" s="94">
        <v>1.7415</v>
      </c>
      <c r="J8" s="94">
        <v>30.860470310490065</v>
      </c>
      <c r="K8" s="94">
        <v>0.86883854663732185</v>
      </c>
      <c r="L8" s="94" t="s">
        <v>266</v>
      </c>
      <c r="M8" s="99" t="s">
        <v>274</v>
      </c>
      <c r="N8" s="278">
        <v>1.7098629585160103</v>
      </c>
      <c r="O8" s="280" t="s">
        <v>251</v>
      </c>
      <c r="P8" s="278" t="s">
        <v>266</v>
      </c>
      <c r="Q8" s="95">
        <v>1.1262325366274131E-7</v>
      </c>
      <c r="R8" s="96" t="s">
        <v>210</v>
      </c>
      <c r="S8" s="94" t="s">
        <v>211</v>
      </c>
      <c r="T8" s="94" t="s">
        <v>225</v>
      </c>
      <c r="U8" s="156"/>
      <c r="V8" s="156"/>
      <c r="W8" s="287"/>
      <c r="X8" s="157"/>
    </row>
    <row r="9" spans="1:24" x14ac:dyDescent="0.2">
      <c r="A9" s="99">
        <v>25</v>
      </c>
      <c r="B9" s="94" t="s">
        <v>298</v>
      </c>
      <c r="C9" s="94">
        <v>0.33573761424295467</v>
      </c>
      <c r="D9" s="94">
        <v>3.3189445755261038</v>
      </c>
      <c r="E9" s="99">
        <v>4</v>
      </c>
      <c r="F9" s="95">
        <v>7.6341157298429251E-8</v>
      </c>
      <c r="G9" s="94">
        <v>1.7584367751754579</v>
      </c>
      <c r="H9" s="94">
        <v>0.99992842622978839</v>
      </c>
      <c r="I9" s="94">
        <v>1.6595</v>
      </c>
      <c r="J9" s="94">
        <v>29.932344321196481</v>
      </c>
      <c r="K9" s="94">
        <v>0.8452000199527826</v>
      </c>
      <c r="L9" s="94" t="s">
        <v>267</v>
      </c>
      <c r="M9" s="99" t="s">
        <v>274</v>
      </c>
      <c r="N9" s="279">
        <v>1.7745526450000537</v>
      </c>
      <c r="O9" s="280" t="s">
        <v>251</v>
      </c>
      <c r="P9" s="279" t="s">
        <v>267</v>
      </c>
      <c r="Q9" s="95">
        <v>5.8098229348744976E-8</v>
      </c>
      <c r="R9" s="96" t="s">
        <v>210</v>
      </c>
      <c r="S9" s="94" t="s">
        <v>211</v>
      </c>
      <c r="T9" s="94" t="s">
        <v>233</v>
      </c>
      <c r="U9" s="156">
        <f>AVERAGE(Q10:Q12)</f>
        <v>1.1047292594125461E-7</v>
      </c>
      <c r="V9" s="156">
        <f>STDEV(Q10:Q12)</f>
        <v>2.5204163668044891E-8</v>
      </c>
      <c r="W9" s="287">
        <f>U9/U17</f>
        <v>0.65559969558961273</v>
      </c>
      <c r="X9" s="157">
        <f>SQRT((V17/U17)^2+(V9/U9)^2)*W9</f>
        <v>0.16341805122419639</v>
      </c>
    </row>
    <row r="10" spans="1:24" x14ac:dyDescent="0.2">
      <c r="A10" s="99">
        <v>26</v>
      </c>
      <c r="B10" s="94" t="s">
        <v>299</v>
      </c>
      <c r="C10" s="94">
        <v>0.33573761424295467</v>
      </c>
      <c r="D10" s="94">
        <v>3.3189445755261038</v>
      </c>
      <c r="E10" s="99">
        <v>4</v>
      </c>
      <c r="F10" s="95">
        <v>1.5942270590818216E-7</v>
      </c>
      <c r="G10" s="94">
        <v>1.7608130473771946</v>
      </c>
      <c r="H10" s="94">
        <v>0.9999510048571163</v>
      </c>
      <c r="I10" s="94">
        <v>1.6595</v>
      </c>
      <c r="J10" s="94">
        <v>28.55941691608357</v>
      </c>
      <c r="K10" s="94">
        <v>0.84830438296803867</v>
      </c>
      <c r="L10" s="94" t="s">
        <v>267</v>
      </c>
      <c r="M10" s="99" t="s">
        <v>274</v>
      </c>
      <c r="N10" s="279">
        <v>1.7745526450000537</v>
      </c>
      <c r="O10" s="280" t="s">
        <v>251</v>
      </c>
      <c r="P10" s="279" t="s">
        <v>267</v>
      </c>
      <c r="Q10" s="95">
        <v>1.2768616908616999E-7</v>
      </c>
      <c r="R10" s="96" t="s">
        <v>210</v>
      </c>
      <c r="S10" s="94" t="s">
        <v>211</v>
      </c>
      <c r="T10" s="94" t="s">
        <v>234</v>
      </c>
      <c r="U10" s="156"/>
      <c r="V10" s="156"/>
      <c r="W10" s="287"/>
      <c r="X10" s="157"/>
    </row>
    <row r="11" spans="1:24" x14ac:dyDescent="0.2">
      <c r="A11" s="99">
        <v>37</v>
      </c>
      <c r="B11" s="94" t="s">
        <v>310</v>
      </c>
      <c r="C11" s="94">
        <v>0.33573761424295467</v>
      </c>
      <c r="D11" s="94">
        <v>3.3189445755261038</v>
      </c>
      <c r="E11" s="99">
        <v>4</v>
      </c>
      <c r="F11" s="95">
        <v>8.6615864728625122E-8</v>
      </c>
      <c r="G11" s="94">
        <v>1.7709064518710866</v>
      </c>
      <c r="H11" s="94">
        <v>0.99979589845628802</v>
      </c>
      <c r="I11" s="94">
        <v>1.6595</v>
      </c>
      <c r="J11" s="94">
        <v>29.341290574029049</v>
      </c>
      <c r="K11" s="94">
        <v>0.83893568752063141</v>
      </c>
      <c r="L11" s="94" t="s">
        <v>267</v>
      </c>
      <c r="M11" s="99" t="s">
        <v>274</v>
      </c>
      <c r="N11" s="279">
        <v>1.7745526450000537</v>
      </c>
      <c r="O11" s="280" t="s">
        <v>251</v>
      </c>
      <c r="P11" s="279" t="s">
        <v>267</v>
      </c>
      <c r="Q11" s="95">
        <v>8.1543212538784654E-8</v>
      </c>
      <c r="R11" s="96" t="s">
        <v>210</v>
      </c>
      <c r="S11" s="94" t="s">
        <v>211</v>
      </c>
      <c r="T11" s="94"/>
      <c r="U11" s="156"/>
      <c r="V11" s="156"/>
      <c r="W11" s="287"/>
      <c r="X11" s="157"/>
    </row>
    <row r="12" spans="1:24" x14ac:dyDescent="0.2">
      <c r="A12" s="99">
        <v>38</v>
      </c>
      <c r="B12" s="94" t="s">
        <v>311</v>
      </c>
      <c r="C12" s="94">
        <v>0.33573761424295467</v>
      </c>
      <c r="D12" s="94">
        <v>3.3189445755261038</v>
      </c>
      <c r="E12" s="99">
        <v>4</v>
      </c>
      <c r="F12" s="95">
        <v>1.2481345644471062E-7</v>
      </c>
      <c r="G12" s="94">
        <v>1.7732364158718277</v>
      </c>
      <c r="H12" s="94">
        <v>0.99968184266751203</v>
      </c>
      <c r="I12" s="94">
        <v>1.6595</v>
      </c>
      <c r="J12" s="94">
        <v>28.636137875544591</v>
      </c>
      <c r="K12" s="94">
        <v>0.71782278730670868</v>
      </c>
      <c r="L12" s="94" t="s">
        <v>267</v>
      </c>
      <c r="M12" s="99" t="s">
        <v>274</v>
      </c>
      <c r="N12" s="279">
        <v>1.7745526450000537</v>
      </c>
      <c r="O12" s="280" t="s">
        <v>251</v>
      </c>
      <c r="P12" s="279" t="s">
        <v>267</v>
      </c>
      <c r="Q12" s="95">
        <v>1.2218939619880924E-7</v>
      </c>
      <c r="R12" s="96" t="s">
        <v>210</v>
      </c>
      <c r="S12" s="94" t="s">
        <v>211</v>
      </c>
      <c r="T12" s="94"/>
      <c r="U12" s="156"/>
      <c r="V12" s="156"/>
      <c r="W12" s="287"/>
      <c r="X12" s="157"/>
    </row>
    <row r="13" spans="1:24" x14ac:dyDescent="0.2">
      <c r="A13" s="99">
        <v>49</v>
      </c>
      <c r="B13" s="94" t="s">
        <v>322</v>
      </c>
      <c r="C13" s="94">
        <v>0.28379190284415556</v>
      </c>
      <c r="D13" s="94">
        <v>3.6391503612720717</v>
      </c>
      <c r="E13" s="99">
        <v>4</v>
      </c>
      <c r="F13" s="95">
        <v>1.6625491438605685E-7</v>
      </c>
      <c r="G13" s="94">
        <v>1.8911914674077526</v>
      </c>
      <c r="H13" s="94">
        <v>0.99986554765152513</v>
      </c>
      <c r="I13" s="94">
        <v>1.8195000000000001</v>
      </c>
      <c r="J13" s="94">
        <v>25.43648203433245</v>
      </c>
      <c r="K13" s="94">
        <v>1.3275442203225163</v>
      </c>
      <c r="L13" s="94" t="s">
        <v>268</v>
      </c>
      <c r="M13" s="99" t="s">
        <v>274</v>
      </c>
      <c r="N13" s="281">
        <v>1.8937169998372005</v>
      </c>
      <c r="O13" s="280" t="s">
        <v>251</v>
      </c>
      <c r="P13" s="281" t="s">
        <v>268</v>
      </c>
      <c r="Q13" s="95">
        <v>1.6070599002807192E-7</v>
      </c>
      <c r="R13" s="96" t="s">
        <v>210</v>
      </c>
      <c r="S13" s="94" t="s">
        <v>211</v>
      </c>
      <c r="T13" s="94"/>
      <c r="U13" s="156">
        <f t="shared" ref="U13" si="2">AVERAGE(Q13:Q16)</f>
        <v>1.5070331510469918E-7</v>
      </c>
      <c r="V13" s="156">
        <f t="shared" ref="V13" si="3">STDEV(Q13:Q16)</f>
        <v>2.0293365793628065E-8</v>
      </c>
      <c r="W13" s="287">
        <f>U13/U17</f>
        <v>0.89434625420824809</v>
      </c>
      <c r="X13" s="157">
        <f>SQRT((V17/U17)^2+(V13/U13)^2)*W13</f>
        <v>0.15022430671113818</v>
      </c>
    </row>
    <row r="14" spans="1:24" x14ac:dyDescent="0.2">
      <c r="A14" s="99">
        <v>50</v>
      </c>
      <c r="B14" s="94" t="s">
        <v>323</v>
      </c>
      <c r="C14" s="94">
        <v>0.28379190284415556</v>
      </c>
      <c r="D14" s="94">
        <v>3.6391503612720717</v>
      </c>
      <c r="E14" s="99">
        <v>4</v>
      </c>
      <c r="F14" s="95">
        <v>1.492200522432953E-7</v>
      </c>
      <c r="G14" s="94">
        <v>1.8847504041367031</v>
      </c>
      <c r="H14" s="94">
        <v>0.9995720591934909</v>
      </c>
      <c r="I14" s="94">
        <v>1.8195000000000001</v>
      </c>
      <c r="J14" s="94">
        <v>25.74396324762073</v>
      </c>
      <c r="K14" s="94">
        <v>1.1654178417143799</v>
      </c>
      <c r="L14" s="94" t="s">
        <v>268</v>
      </c>
      <c r="M14" s="99" t="s">
        <v>274</v>
      </c>
      <c r="N14" s="281">
        <v>1.8937169998372005</v>
      </c>
      <c r="O14" s="280" t="s">
        <v>251</v>
      </c>
      <c r="P14" s="281" t="s">
        <v>268</v>
      </c>
      <c r="Q14" s="95">
        <v>1.3205744426186743E-7</v>
      </c>
      <c r="R14" s="96" t="s">
        <v>210</v>
      </c>
      <c r="S14" s="94" t="s">
        <v>211</v>
      </c>
      <c r="T14" s="94"/>
      <c r="U14" s="156"/>
      <c r="V14" s="156"/>
      <c r="W14" s="287"/>
      <c r="X14" s="157"/>
    </row>
    <row r="15" spans="1:24" x14ac:dyDescent="0.2">
      <c r="A15" s="99">
        <v>61</v>
      </c>
      <c r="B15" s="94" t="s">
        <v>335</v>
      </c>
      <c r="C15" s="94">
        <v>0.28379190284415556</v>
      </c>
      <c r="D15" s="94">
        <v>3.6391503612720717</v>
      </c>
      <c r="E15" s="99">
        <v>4</v>
      </c>
      <c r="F15" s="95">
        <v>1.3108762740443935E-7</v>
      </c>
      <c r="G15" s="94">
        <v>1.8962421399026637</v>
      </c>
      <c r="H15" s="94">
        <v>0.99968493528131575</v>
      </c>
      <c r="I15" s="94">
        <v>1.8195000000000001</v>
      </c>
      <c r="J15" s="94">
        <v>25.701870718601807</v>
      </c>
      <c r="K15" s="94">
        <v>1.3861324326031121</v>
      </c>
      <c r="L15" s="94" t="s">
        <v>268</v>
      </c>
      <c r="M15" s="99" t="s">
        <v>274</v>
      </c>
      <c r="N15" s="281">
        <v>1.8937169998372005</v>
      </c>
      <c r="O15" s="280" t="s">
        <v>251</v>
      </c>
      <c r="P15" s="281" t="s">
        <v>268</v>
      </c>
      <c r="Q15" s="95">
        <v>1.356549922754751E-7</v>
      </c>
      <c r="R15" s="96" t="s">
        <v>210</v>
      </c>
      <c r="S15" s="94" t="s">
        <v>211</v>
      </c>
      <c r="T15" s="94"/>
      <c r="U15" s="156"/>
      <c r="V15" s="156"/>
      <c r="W15" s="287"/>
      <c r="X15" s="157"/>
    </row>
    <row r="16" spans="1:24" x14ac:dyDescent="0.2">
      <c r="A16" s="99">
        <v>62</v>
      </c>
      <c r="B16" s="94" t="s">
        <v>336</v>
      </c>
      <c r="C16" s="94">
        <v>0.28379190284415556</v>
      </c>
      <c r="D16" s="94">
        <v>3.6391503612720717</v>
      </c>
      <c r="E16" s="99">
        <v>4</v>
      </c>
      <c r="F16" s="95">
        <v>1.8404938089755326E-7</v>
      </c>
      <c r="G16" s="94">
        <v>1.8896895285402191</v>
      </c>
      <c r="H16" s="94">
        <v>0.99980976018602674</v>
      </c>
      <c r="I16" s="94">
        <v>1.8195000000000001</v>
      </c>
      <c r="J16" s="94">
        <v>25.308463207432492</v>
      </c>
      <c r="K16" s="94">
        <v>1.2946103974304324</v>
      </c>
      <c r="L16" s="94" t="s">
        <v>268</v>
      </c>
      <c r="M16" s="99" t="s">
        <v>274</v>
      </c>
      <c r="N16" s="281">
        <v>1.8937169998372005</v>
      </c>
      <c r="O16" s="280" t="s">
        <v>251</v>
      </c>
      <c r="P16" s="281" t="s">
        <v>268</v>
      </c>
      <c r="Q16" s="95">
        <v>1.7439483385338225E-7</v>
      </c>
      <c r="R16" s="96" t="s">
        <v>210</v>
      </c>
      <c r="S16" s="94" t="s">
        <v>211</v>
      </c>
      <c r="T16" s="94"/>
      <c r="U16" s="156"/>
      <c r="V16" s="156"/>
      <c r="W16" s="287"/>
      <c r="X16" s="157"/>
    </row>
    <row r="17" spans="1:24" x14ac:dyDescent="0.2">
      <c r="A17" s="99">
        <v>73</v>
      </c>
      <c r="B17" s="94" t="s">
        <v>347</v>
      </c>
      <c r="C17" s="94">
        <v>0.44157044735331252</v>
      </c>
      <c r="D17" s="94">
        <v>4.8528850016212113</v>
      </c>
      <c r="E17" s="99">
        <v>4</v>
      </c>
      <c r="F17" s="95">
        <v>1.2365888597985339E-7</v>
      </c>
      <c r="G17" s="94">
        <v>1.836096947558101</v>
      </c>
      <c r="H17" s="94">
        <v>0.9999030908441956</v>
      </c>
      <c r="I17" s="94">
        <v>2.4265000000000003</v>
      </c>
      <c r="J17" s="94">
        <v>27.634999325850394</v>
      </c>
      <c r="K17" s="94">
        <v>0.93218790792008854</v>
      </c>
      <c r="L17" s="94" t="s">
        <v>220</v>
      </c>
      <c r="M17" s="99" t="s">
        <v>274</v>
      </c>
      <c r="N17" s="295">
        <v>1.8216783084715331</v>
      </c>
      <c r="O17" s="280" t="s">
        <v>251</v>
      </c>
      <c r="P17" s="295" t="s">
        <v>220</v>
      </c>
      <c r="Q17" s="95">
        <v>1.5376071873967817E-7</v>
      </c>
      <c r="R17" s="96" t="s">
        <v>210</v>
      </c>
      <c r="S17" s="94" t="s">
        <v>211</v>
      </c>
      <c r="T17" s="94"/>
      <c r="U17" s="156">
        <f>AVERAGE(Q17:Q19)</f>
        <v>1.6850667668767133E-7</v>
      </c>
      <c r="V17" s="156">
        <f>STDEV(Q17:Q19)</f>
        <v>1.6919262421071217E-8</v>
      </c>
      <c r="W17" s="287">
        <f>U17/U17</f>
        <v>1</v>
      </c>
      <c r="X17" s="157">
        <f>SQRT((V17/U17)^2+(V17/U17)^2)*W17</f>
        <v>0.14199704635786101</v>
      </c>
    </row>
    <row r="18" spans="1:24" x14ac:dyDescent="0.2">
      <c r="A18" s="99">
        <v>74</v>
      </c>
      <c r="B18" s="94" t="s">
        <v>348</v>
      </c>
      <c r="C18" s="94">
        <v>0.44157044735331252</v>
      </c>
      <c r="D18" s="94">
        <v>4.8528850016212113</v>
      </c>
      <c r="E18" s="99">
        <v>4</v>
      </c>
      <c r="F18" s="95">
        <v>2.0307545242248157E-7</v>
      </c>
      <c r="G18" s="94">
        <v>1.8161776607347049</v>
      </c>
      <c r="H18" s="94">
        <v>0.99990220323805667</v>
      </c>
      <c r="I18" s="94">
        <v>2.4265000000000003</v>
      </c>
      <c r="J18" s="94">
        <v>27.308876702096683</v>
      </c>
      <c r="K18" s="94">
        <v>0.88998029939258094</v>
      </c>
      <c r="L18" s="94" t="s">
        <v>220</v>
      </c>
      <c r="M18" s="99" t="s">
        <v>274</v>
      </c>
      <c r="N18" s="295">
        <v>1.8216783084715331</v>
      </c>
      <c r="O18" s="280" t="s">
        <v>251</v>
      </c>
      <c r="P18" s="295" t="s">
        <v>220</v>
      </c>
      <c r="Q18" s="95">
        <v>1.8697825845751953E-7</v>
      </c>
      <c r="R18" s="96" t="s">
        <v>210</v>
      </c>
      <c r="S18" s="94" t="s">
        <v>211</v>
      </c>
      <c r="T18" s="94"/>
      <c r="U18" s="156"/>
      <c r="V18" s="156"/>
      <c r="W18" s="287"/>
      <c r="X18" s="157"/>
    </row>
    <row r="19" spans="1:24" x14ac:dyDescent="0.2">
      <c r="A19" s="99">
        <v>85</v>
      </c>
      <c r="B19" s="94" t="s">
        <v>356</v>
      </c>
      <c r="C19" s="94">
        <v>0.44157044735331252</v>
      </c>
      <c r="D19" s="94">
        <v>4.8528850016212113</v>
      </c>
      <c r="E19" s="99">
        <v>4</v>
      </c>
      <c r="F19" s="95">
        <v>1.7987892117747587E-7</v>
      </c>
      <c r="G19" s="94">
        <v>1.8158844080696277</v>
      </c>
      <c r="H19" s="94">
        <v>0.99986993933766777</v>
      </c>
      <c r="I19" s="94">
        <v>2.4265000000000003</v>
      </c>
      <c r="J19" s="94">
        <v>27.519586117625337</v>
      </c>
      <c r="K19" s="94">
        <v>0.79402536750819619</v>
      </c>
      <c r="L19" s="94" t="s">
        <v>220</v>
      </c>
      <c r="M19" s="99" t="s">
        <v>274</v>
      </c>
      <c r="N19" s="295">
        <v>1.8216783084715331</v>
      </c>
      <c r="O19" s="280" t="s">
        <v>251</v>
      </c>
      <c r="P19" s="295" t="s">
        <v>220</v>
      </c>
      <c r="Q19" s="95">
        <v>1.6478105286581622E-7</v>
      </c>
      <c r="R19" s="96" t="s">
        <v>210</v>
      </c>
      <c r="S19" s="94" t="s">
        <v>211</v>
      </c>
      <c r="T19" s="94"/>
      <c r="U19" s="156"/>
      <c r="V19" s="156"/>
      <c r="W19" s="287"/>
      <c r="X19" s="157"/>
    </row>
    <row r="20" spans="1:24" x14ac:dyDescent="0.2">
      <c r="A20" s="99">
        <v>86</v>
      </c>
      <c r="B20" s="94" t="s">
        <v>357</v>
      </c>
      <c r="C20" s="94">
        <v>0.44157044735331252</v>
      </c>
      <c r="D20" s="94">
        <v>4.8528850016212113</v>
      </c>
      <c r="E20" s="99">
        <v>4</v>
      </c>
      <c r="F20" s="95">
        <v>1.1831157445852393E-7</v>
      </c>
      <c r="G20" s="94">
        <v>1.8173051646027949</v>
      </c>
      <c r="H20" s="94">
        <v>0.99975363782567761</v>
      </c>
      <c r="I20" s="94">
        <v>2.4265000000000003</v>
      </c>
      <c r="J20" s="94">
        <v>28.18491830029101</v>
      </c>
      <c r="K20" s="94">
        <v>0.68936075266577657</v>
      </c>
      <c r="L20" s="94" t="s">
        <v>220</v>
      </c>
      <c r="M20" s="99" t="s">
        <v>274</v>
      </c>
      <c r="N20" s="295">
        <v>1.8216783084715331</v>
      </c>
      <c r="O20" s="280" t="s">
        <v>251</v>
      </c>
      <c r="P20" s="295" t="s">
        <v>220</v>
      </c>
      <c r="Q20" s="95">
        <v>1.1056230324714822E-7</v>
      </c>
      <c r="R20" s="96" t="s">
        <v>210</v>
      </c>
      <c r="S20" s="94" t="s">
        <v>211</v>
      </c>
      <c r="T20" s="94"/>
      <c r="U20" s="156"/>
      <c r="V20" s="156"/>
      <c r="W20" s="287"/>
      <c r="X20" s="157"/>
    </row>
    <row r="21" spans="1:24" x14ac:dyDescent="0.2">
      <c r="A21" s="99">
        <v>3</v>
      </c>
      <c r="B21" s="94" t="s">
        <v>276</v>
      </c>
      <c r="C21" s="94">
        <v>0.40926065973001086</v>
      </c>
      <c r="D21" s="94">
        <v>3.483373150360118</v>
      </c>
      <c r="E21" s="99">
        <v>4</v>
      </c>
      <c r="F21" s="95">
        <v>5.8835105193809927E-8</v>
      </c>
      <c r="G21" s="94">
        <v>1.7234334795730362</v>
      </c>
      <c r="H21" s="94">
        <v>0.99992643566655715</v>
      </c>
      <c r="I21" s="94">
        <v>1.7415</v>
      </c>
      <c r="J21" s="94">
        <v>31.605160626808054</v>
      </c>
      <c r="K21" s="94">
        <v>0.70757397260110244</v>
      </c>
      <c r="L21" s="94" t="s">
        <v>266</v>
      </c>
      <c r="M21" s="99" t="s">
        <v>274</v>
      </c>
      <c r="N21" s="278">
        <v>1.7098629585160103</v>
      </c>
      <c r="O21" s="284" t="s">
        <v>243</v>
      </c>
      <c r="P21" s="278" t="s">
        <v>266</v>
      </c>
      <c r="Q21" s="95">
        <v>7.5534271093293172E-8</v>
      </c>
      <c r="R21" s="96" t="s">
        <v>210</v>
      </c>
      <c r="S21" s="94" t="s">
        <v>211</v>
      </c>
      <c r="T21" s="94" t="s">
        <v>214</v>
      </c>
      <c r="U21" s="156">
        <f t="shared" ref="U21" si="4">AVERAGE(Q21:Q24)</f>
        <v>8.9891852596128846E-8</v>
      </c>
      <c r="V21" s="156">
        <f t="shared" ref="V21" si="5">STDEV(Q21:Q24)</f>
        <v>1.0661881945462189E-8</v>
      </c>
      <c r="W21" s="288">
        <f>U21/U33</f>
        <v>0.4364316919966133</v>
      </c>
      <c r="X21" s="157">
        <f>SQRT((V33/U33)^2+(V21/U21)^2)*W21</f>
        <v>5.358014187406878E-2</v>
      </c>
    </row>
    <row r="22" spans="1:24" x14ac:dyDescent="0.2">
      <c r="A22" s="99">
        <v>4</v>
      </c>
      <c r="B22" s="94" t="s">
        <v>277</v>
      </c>
      <c r="C22" s="94">
        <v>0.40926065973001086</v>
      </c>
      <c r="D22" s="94">
        <v>3.483373150360118</v>
      </c>
      <c r="E22" s="99">
        <v>4</v>
      </c>
      <c r="F22" s="95">
        <v>6.8141477468639425E-8</v>
      </c>
      <c r="G22" s="94">
        <v>1.7274745260769322</v>
      </c>
      <c r="H22" s="94">
        <v>0.99977447051807078</v>
      </c>
      <c r="I22" s="94">
        <v>1.7415</v>
      </c>
      <c r="J22" s="94">
        <v>31.201130506899894</v>
      </c>
      <c r="K22" s="94">
        <v>0.79133903560070062</v>
      </c>
      <c r="L22" s="94" t="s">
        <v>266</v>
      </c>
      <c r="M22" s="99" t="s">
        <v>274</v>
      </c>
      <c r="N22" s="278">
        <v>1.7098629585160103</v>
      </c>
      <c r="O22" s="284" t="s">
        <v>243</v>
      </c>
      <c r="P22" s="278" t="s">
        <v>266</v>
      </c>
      <c r="Q22" s="95">
        <v>9.3813950886323338E-8</v>
      </c>
      <c r="R22" s="96" t="s">
        <v>210</v>
      </c>
      <c r="S22" s="94" t="s">
        <v>211</v>
      </c>
      <c r="T22" s="94"/>
      <c r="U22" s="156"/>
      <c r="V22" s="156"/>
      <c r="W22" s="288"/>
      <c r="X22" s="157"/>
    </row>
    <row r="23" spans="1:24" x14ac:dyDescent="0.2">
      <c r="A23" s="99">
        <v>15</v>
      </c>
      <c r="B23" s="94" t="s">
        <v>288</v>
      </c>
      <c r="C23" s="94">
        <v>0.40926065973001086</v>
      </c>
      <c r="D23" s="94">
        <v>3.483373150360118</v>
      </c>
      <c r="E23" s="99">
        <v>4</v>
      </c>
      <c r="F23" s="95">
        <v>1.1682449837514848E-7</v>
      </c>
      <c r="G23" s="94">
        <v>1.701769207962482</v>
      </c>
      <c r="H23" s="94">
        <v>0.99979812145161229</v>
      </c>
      <c r="I23" s="94">
        <v>1.7415</v>
      </c>
      <c r="J23" s="94">
        <v>31.066994422154892</v>
      </c>
      <c r="K23" s="94">
        <v>0.85449854443507833</v>
      </c>
      <c r="L23" s="94" t="s">
        <v>266</v>
      </c>
      <c r="M23" s="99" t="s">
        <v>274</v>
      </c>
      <c r="N23" s="278">
        <v>1.7098629585160103</v>
      </c>
      <c r="O23" s="284" t="s">
        <v>243</v>
      </c>
      <c r="P23" s="278" t="s">
        <v>266</v>
      </c>
      <c r="Q23" s="95">
        <v>1.008128618319643E-7</v>
      </c>
      <c r="R23" s="96" t="s">
        <v>210</v>
      </c>
      <c r="S23" s="94" t="s">
        <v>211</v>
      </c>
      <c r="T23" s="94" t="s">
        <v>226</v>
      </c>
      <c r="U23" s="156"/>
      <c r="V23" s="156"/>
      <c r="W23" s="288"/>
      <c r="X23" s="157"/>
    </row>
    <row r="24" spans="1:24" x14ac:dyDescent="0.2">
      <c r="A24" s="99">
        <v>16</v>
      </c>
      <c r="B24" s="94" t="s">
        <v>289</v>
      </c>
      <c r="C24" s="94">
        <v>0.40926065973001086</v>
      </c>
      <c r="D24" s="94">
        <v>3.483373150360118</v>
      </c>
      <c r="E24" s="99">
        <v>4</v>
      </c>
      <c r="F24" s="95">
        <v>7.5588260775897021E-8</v>
      </c>
      <c r="G24" s="94">
        <v>1.7190618541676161</v>
      </c>
      <c r="H24" s="94">
        <v>0.99990059185277036</v>
      </c>
      <c r="I24" s="94">
        <v>1.7415</v>
      </c>
      <c r="J24" s="94">
        <v>31.290841435030693</v>
      </c>
      <c r="K24" s="94">
        <v>0.73727551252758117</v>
      </c>
      <c r="L24" s="94" t="s">
        <v>266</v>
      </c>
      <c r="M24" s="99" t="s">
        <v>274</v>
      </c>
      <c r="N24" s="278">
        <v>1.7098629585160103</v>
      </c>
      <c r="O24" s="284" t="s">
        <v>243</v>
      </c>
      <c r="P24" s="278" t="s">
        <v>266</v>
      </c>
      <c r="Q24" s="95">
        <v>8.9406326572934572E-8</v>
      </c>
      <c r="R24" s="96" t="s">
        <v>210</v>
      </c>
      <c r="S24" s="94" t="s">
        <v>211</v>
      </c>
      <c r="T24" s="94"/>
      <c r="U24" s="156"/>
      <c r="V24" s="156"/>
      <c r="W24" s="288"/>
      <c r="X24" s="157"/>
    </row>
    <row r="25" spans="1:24" x14ac:dyDescent="0.2">
      <c r="A25" s="99">
        <v>27</v>
      </c>
      <c r="B25" s="94" t="s">
        <v>300</v>
      </c>
      <c r="C25" s="94">
        <v>0.33573761424295467</v>
      </c>
      <c r="D25" s="94">
        <v>3.3189445755261038</v>
      </c>
      <c r="E25" s="99">
        <v>4</v>
      </c>
      <c r="F25" s="95">
        <v>1.6050088286097216E-7</v>
      </c>
      <c r="G25" s="94">
        <v>1.7674793943712348</v>
      </c>
      <c r="H25" s="94">
        <v>0.9999525207894937</v>
      </c>
      <c r="I25" s="94">
        <v>1.6595</v>
      </c>
      <c r="J25" s="94">
        <v>28.358100693772773</v>
      </c>
      <c r="K25" s="94">
        <v>0.90687606215394623</v>
      </c>
      <c r="L25" s="94" t="s">
        <v>267</v>
      </c>
      <c r="M25" s="99" t="s">
        <v>274</v>
      </c>
      <c r="N25" s="279">
        <v>1.7745526450000537</v>
      </c>
      <c r="O25" s="284" t="s">
        <v>243</v>
      </c>
      <c r="P25" s="279" t="s">
        <v>267</v>
      </c>
      <c r="Q25" s="95">
        <v>1.4331428824691285E-7</v>
      </c>
      <c r="R25" s="96" t="s">
        <v>210</v>
      </c>
      <c r="S25" s="94" t="s">
        <v>211</v>
      </c>
      <c r="T25" s="94"/>
      <c r="U25" s="156">
        <f t="shared" ref="U25" si="6">AVERAGE(Q25:Q28)</f>
        <v>1.3855404654441541E-7</v>
      </c>
      <c r="V25" s="156">
        <f t="shared" ref="V25" si="7">STDEV(Q25:Q28)</f>
        <v>8.0633934873426863E-9</v>
      </c>
      <c r="W25" s="288">
        <f>U25/U33</f>
        <v>0.67269029639467925</v>
      </c>
      <c r="X25" s="157">
        <f>SQRT((V33/U33)^2+(V25/U25)^2)*W25</f>
        <v>4.4576479607674087E-2</v>
      </c>
    </row>
    <row r="26" spans="1:24" x14ac:dyDescent="0.2">
      <c r="A26" s="99">
        <v>28</v>
      </c>
      <c r="B26" s="94" t="s">
        <v>301</v>
      </c>
      <c r="C26" s="94">
        <v>0.33573761424295467</v>
      </c>
      <c r="D26" s="94">
        <v>3.3189445755261038</v>
      </c>
      <c r="E26" s="99">
        <v>4</v>
      </c>
      <c r="F26" s="95">
        <v>1.6491712197852529E-7</v>
      </c>
      <c r="G26" s="94">
        <v>1.7656540062524368</v>
      </c>
      <c r="H26" s="94">
        <v>0.99999461485684704</v>
      </c>
      <c r="I26" s="94">
        <v>1.6595</v>
      </c>
      <c r="J26" s="94">
        <v>28.361897791311367</v>
      </c>
      <c r="K26" s="94">
        <v>0.9163997435632496</v>
      </c>
      <c r="L26" s="94" t="s">
        <v>267</v>
      </c>
      <c r="M26" s="99" t="s">
        <v>274</v>
      </c>
      <c r="N26" s="279">
        <v>1.7745526450000537</v>
      </c>
      <c r="O26" s="284" t="s">
        <v>243</v>
      </c>
      <c r="P26" s="279" t="s">
        <v>267</v>
      </c>
      <c r="Q26" s="95">
        <v>1.4300251527322836E-7</v>
      </c>
      <c r="R26" s="96" t="s">
        <v>210</v>
      </c>
      <c r="S26" s="94" t="s">
        <v>211</v>
      </c>
      <c r="T26" s="94"/>
      <c r="U26" s="156"/>
      <c r="V26" s="156"/>
      <c r="W26" s="288"/>
      <c r="X26" s="157"/>
    </row>
    <row r="27" spans="1:24" x14ac:dyDescent="0.2">
      <c r="A27" s="99">
        <v>39</v>
      </c>
      <c r="B27" s="94" t="s">
        <v>312</v>
      </c>
      <c r="C27" s="94">
        <v>0.33573761424295467</v>
      </c>
      <c r="D27" s="94">
        <v>3.3189445755261038</v>
      </c>
      <c r="E27" s="99">
        <v>4</v>
      </c>
      <c r="F27" s="95">
        <v>1.020534036810549E-7</v>
      </c>
      <c r="G27" s="94">
        <v>1.7879519318316326</v>
      </c>
      <c r="H27" s="94">
        <v>0.99989137811571416</v>
      </c>
      <c r="I27" s="94">
        <v>1.6595</v>
      </c>
      <c r="J27" s="94">
        <v>28.575323623285527</v>
      </c>
      <c r="K27" s="94">
        <v>0.82864679295430799</v>
      </c>
      <c r="L27" s="94" t="s">
        <v>267</v>
      </c>
      <c r="M27" s="99" t="s">
        <v>274</v>
      </c>
      <c r="N27" s="279">
        <v>1.7745526450000537</v>
      </c>
      <c r="O27" s="284" t="s">
        <v>243</v>
      </c>
      <c r="P27" s="279" t="s">
        <v>267</v>
      </c>
      <c r="Q27" s="95">
        <v>1.2652655201328605E-7</v>
      </c>
      <c r="R27" s="96" t="s">
        <v>210</v>
      </c>
      <c r="S27" s="94" t="s">
        <v>211</v>
      </c>
      <c r="T27" s="94"/>
      <c r="U27" s="156"/>
      <c r="V27" s="156"/>
      <c r="W27" s="288"/>
      <c r="X27" s="157"/>
    </row>
    <row r="28" spans="1:24" x14ac:dyDescent="0.2">
      <c r="A28" s="99">
        <v>40</v>
      </c>
      <c r="B28" s="94" t="s">
        <v>313</v>
      </c>
      <c r="C28" s="94">
        <v>0.33573761424295467</v>
      </c>
      <c r="D28" s="94">
        <v>3.3189445755261038</v>
      </c>
      <c r="E28" s="99">
        <v>4</v>
      </c>
      <c r="F28" s="95">
        <v>9.5969854044630144E-8</v>
      </c>
      <c r="G28" s="94">
        <v>1.7989384336748675</v>
      </c>
      <c r="H28" s="94">
        <v>0.99964290082924578</v>
      </c>
      <c r="I28" s="94">
        <v>1.6595</v>
      </c>
      <c r="J28" s="94">
        <v>28.381881511250779</v>
      </c>
      <c r="K28" s="94">
        <v>0.96499634995216999</v>
      </c>
      <c r="L28" s="94" t="s">
        <v>267</v>
      </c>
      <c r="M28" s="99" t="s">
        <v>274</v>
      </c>
      <c r="N28" s="279">
        <v>1.7745526450000537</v>
      </c>
      <c r="O28" s="284" t="s">
        <v>243</v>
      </c>
      <c r="P28" s="279" t="s">
        <v>267</v>
      </c>
      <c r="Q28" s="95">
        <v>1.4137283064423438E-7</v>
      </c>
      <c r="R28" s="96" t="s">
        <v>210</v>
      </c>
      <c r="S28" s="94" t="s">
        <v>211</v>
      </c>
      <c r="T28" s="94"/>
      <c r="U28" s="156"/>
      <c r="V28" s="156"/>
      <c r="W28" s="288"/>
      <c r="X28" s="157"/>
    </row>
    <row r="29" spans="1:24" x14ac:dyDescent="0.2">
      <c r="A29" s="99">
        <v>51</v>
      </c>
      <c r="B29" s="94" t="s">
        <v>324</v>
      </c>
      <c r="C29" s="94">
        <v>0.28379190284415556</v>
      </c>
      <c r="D29" s="94">
        <v>3.6391503612720717</v>
      </c>
      <c r="E29" s="99">
        <v>4</v>
      </c>
      <c r="F29" s="95">
        <v>2.0234189899896779E-7</v>
      </c>
      <c r="G29" s="94">
        <v>1.8748345608106569</v>
      </c>
      <c r="H29" s="94">
        <v>0.99991317694849402</v>
      </c>
      <c r="I29" s="94">
        <v>1.8195000000000001</v>
      </c>
      <c r="J29" s="94">
        <v>25.475494823380711</v>
      </c>
      <c r="K29" s="94">
        <v>1.3980380429650385</v>
      </c>
      <c r="L29" s="94" t="s">
        <v>268</v>
      </c>
      <c r="M29" s="99" t="s">
        <v>274</v>
      </c>
      <c r="N29" s="281">
        <v>1.8937169998372005</v>
      </c>
      <c r="O29" s="284" t="s">
        <v>243</v>
      </c>
      <c r="P29" s="281" t="s">
        <v>268</v>
      </c>
      <c r="Q29" s="95">
        <v>1.567520502702466E-7</v>
      </c>
      <c r="R29" s="96" t="s">
        <v>210</v>
      </c>
      <c r="S29" s="94" t="s">
        <v>211</v>
      </c>
      <c r="T29" s="94"/>
      <c r="U29" s="156">
        <f>AVERAGE(Q29:Q32)</f>
        <v>1.5935465058047619E-7</v>
      </c>
      <c r="V29" s="156">
        <f t="shared" ref="V29" si="8">STDEV(Q29:Q32)</f>
        <v>3.1574710711900285E-8</v>
      </c>
      <c r="W29" s="288">
        <f>U29/U33</f>
        <v>0.77367879036638465</v>
      </c>
      <c r="X29" s="157">
        <f>SQRT((V33/U33)^2+(V29/U29)^2)*W29</f>
        <v>0.15524598442166068</v>
      </c>
    </row>
    <row r="30" spans="1:24" x14ac:dyDescent="0.2">
      <c r="A30" s="99">
        <v>52</v>
      </c>
      <c r="B30" s="94" t="s">
        <v>325</v>
      </c>
      <c r="C30" s="94">
        <v>0.28379190284415556</v>
      </c>
      <c r="D30" s="94">
        <v>3.6391503612720717</v>
      </c>
      <c r="E30" s="99">
        <v>4</v>
      </c>
      <c r="F30" s="95">
        <v>1.8904128599422272E-7</v>
      </c>
      <c r="G30" s="94">
        <v>1.8903773015349117</v>
      </c>
      <c r="H30" s="94">
        <v>0.99969424094131543</v>
      </c>
      <c r="I30" s="94">
        <v>1.8195000000000001</v>
      </c>
      <c r="J30" s="94">
        <v>25.251974067628637</v>
      </c>
      <c r="K30" s="94">
        <v>1.5294185738507646</v>
      </c>
      <c r="L30" s="94" t="s">
        <v>268</v>
      </c>
      <c r="M30" s="99" t="s">
        <v>274</v>
      </c>
      <c r="N30" s="281">
        <v>1.8937169998372005</v>
      </c>
      <c r="O30" s="284" t="s">
        <v>243</v>
      </c>
      <c r="P30" s="281" t="s">
        <v>268</v>
      </c>
      <c r="Q30" s="95">
        <v>1.8080019967088642E-7</v>
      </c>
      <c r="R30" s="96" t="s">
        <v>210</v>
      </c>
      <c r="S30" s="94" t="s">
        <v>211</v>
      </c>
      <c r="T30" s="94"/>
      <c r="U30" s="156"/>
      <c r="V30" s="156"/>
      <c r="W30" s="288"/>
      <c r="X30" s="157"/>
    </row>
    <row r="31" spans="1:24" x14ac:dyDescent="0.2">
      <c r="A31" s="99">
        <v>63</v>
      </c>
      <c r="B31" s="94" t="s">
        <v>337</v>
      </c>
      <c r="C31" s="94">
        <v>0.28379190284415556</v>
      </c>
      <c r="D31" s="94">
        <v>3.6391503612720717</v>
      </c>
      <c r="E31" s="99">
        <v>4</v>
      </c>
      <c r="F31" s="95">
        <v>1.776777128496039E-7</v>
      </c>
      <c r="G31" s="94">
        <v>1.8626585896950612</v>
      </c>
      <c r="H31" s="94">
        <v>0.99939715391210115</v>
      </c>
      <c r="I31" s="94">
        <v>1.8195000000000001</v>
      </c>
      <c r="J31" s="94">
        <v>25.951336453086689</v>
      </c>
      <c r="K31" s="94">
        <v>1.2581713969127761</v>
      </c>
      <c r="L31" s="94" t="s">
        <v>268</v>
      </c>
      <c r="M31" s="99" t="s">
        <v>274</v>
      </c>
      <c r="N31" s="281">
        <v>1.8937169998372005</v>
      </c>
      <c r="O31" s="284" t="s">
        <v>243</v>
      </c>
      <c r="P31" s="281" t="s">
        <v>268</v>
      </c>
      <c r="Q31" s="95">
        <v>1.1567917200043523E-7</v>
      </c>
      <c r="R31" s="96" t="s">
        <v>210</v>
      </c>
      <c r="S31" s="94" t="s">
        <v>211</v>
      </c>
      <c r="T31" s="94"/>
      <c r="U31" s="156"/>
      <c r="V31" s="156"/>
      <c r="W31" s="288"/>
      <c r="X31" s="157"/>
    </row>
    <row r="32" spans="1:24" x14ac:dyDescent="0.2">
      <c r="A32" s="99">
        <v>64</v>
      </c>
      <c r="B32" s="94" t="s">
        <v>338</v>
      </c>
      <c r="C32" s="94">
        <v>0.28379190284415556</v>
      </c>
      <c r="D32" s="94">
        <v>3.6391503612720717</v>
      </c>
      <c r="E32" s="99">
        <v>4</v>
      </c>
      <c r="F32" s="95">
        <v>1.4702712174824257E-7</v>
      </c>
      <c r="G32" s="94">
        <v>1.9107108129628076</v>
      </c>
      <c r="H32" s="94">
        <v>0.99905237073921738</v>
      </c>
      <c r="I32" s="94">
        <v>1.8195000000000001</v>
      </c>
      <c r="J32" s="94">
        <v>25.222907873809334</v>
      </c>
      <c r="K32" s="94">
        <v>1.4179674882611193</v>
      </c>
      <c r="L32" s="94" t="s">
        <v>268</v>
      </c>
      <c r="M32" s="99" t="s">
        <v>274</v>
      </c>
      <c r="N32" s="281">
        <v>1.8937169998372005</v>
      </c>
      <c r="O32" s="284" t="s">
        <v>243</v>
      </c>
      <c r="P32" s="281" t="s">
        <v>268</v>
      </c>
      <c r="Q32" s="95">
        <v>1.8418718038033656E-7</v>
      </c>
      <c r="R32" s="96" t="s">
        <v>210</v>
      </c>
      <c r="S32" s="94" t="s">
        <v>211</v>
      </c>
      <c r="T32" s="94"/>
      <c r="U32" s="156"/>
      <c r="V32" s="156"/>
      <c r="W32" s="288"/>
      <c r="X32" s="157"/>
    </row>
    <row r="33" spans="1:24" x14ac:dyDescent="0.2">
      <c r="A33" s="99">
        <v>75</v>
      </c>
      <c r="B33" s="94" t="s">
        <v>349</v>
      </c>
      <c r="C33" s="94">
        <v>0.44157044735331252</v>
      </c>
      <c r="D33" s="94">
        <v>4.8528850016212113</v>
      </c>
      <c r="E33" s="99">
        <v>4</v>
      </c>
      <c r="F33" s="95">
        <v>2.2250604136630335E-7</v>
      </c>
      <c r="G33" s="94">
        <v>1.8150970615753956</v>
      </c>
      <c r="H33" s="94">
        <v>0.99956615287491501</v>
      </c>
      <c r="I33" s="94">
        <v>2.4265000000000003</v>
      </c>
      <c r="J33" s="94">
        <v>27.18286004220472</v>
      </c>
      <c r="K33" s="94">
        <v>1.0479673107266914</v>
      </c>
      <c r="L33" s="94" t="s">
        <v>220</v>
      </c>
      <c r="M33" s="99" t="s">
        <v>274</v>
      </c>
      <c r="N33" s="295">
        <v>1.8216783084715331</v>
      </c>
      <c r="O33" s="284" t="s">
        <v>243</v>
      </c>
      <c r="P33" s="295" t="s">
        <v>220</v>
      </c>
      <c r="Q33" s="95">
        <v>2.0165773381583937E-7</v>
      </c>
      <c r="R33" s="96" t="s">
        <v>210</v>
      </c>
      <c r="S33" s="94" t="s">
        <v>211</v>
      </c>
      <c r="T33" s="94"/>
      <c r="U33" s="156">
        <f t="shared" ref="U33" si="9">AVERAGE(Q33:Q36)</f>
        <v>2.0597003894214539E-7</v>
      </c>
      <c r="V33" s="156">
        <f t="shared" ref="V33" si="10">STDEV(Q33:Q36)</f>
        <v>6.5273963152626925E-9</v>
      </c>
      <c r="W33" s="288">
        <f>U33/U33</f>
        <v>1</v>
      </c>
      <c r="X33" s="157">
        <f>SQRT((V33/U33)^2+(V33/U33)^2)*W33</f>
        <v>4.4817840708480834E-2</v>
      </c>
    </row>
    <row r="34" spans="1:24" x14ac:dyDescent="0.2">
      <c r="A34" s="99">
        <v>76</v>
      </c>
      <c r="B34" s="94" t="s">
        <v>350</v>
      </c>
      <c r="C34" s="94">
        <v>0.44157044735331252</v>
      </c>
      <c r="D34" s="94">
        <v>4.8528850016212113</v>
      </c>
      <c r="E34" s="99">
        <v>4</v>
      </c>
      <c r="F34" s="95">
        <v>2.2470878067945735E-7</v>
      </c>
      <c r="G34" s="94">
        <v>1.8137107785280795</v>
      </c>
      <c r="H34" s="94">
        <v>0.99973140466322497</v>
      </c>
      <c r="I34" s="94">
        <v>2.4265000000000003</v>
      </c>
      <c r="J34" s="94">
        <v>27.201197864470004</v>
      </c>
      <c r="K34" s="94">
        <v>0.92787062687398514</v>
      </c>
      <c r="L34" s="94" t="s">
        <v>220</v>
      </c>
      <c r="M34" s="99" t="s">
        <v>274</v>
      </c>
      <c r="N34" s="295">
        <v>1.8216783084715331</v>
      </c>
      <c r="O34" s="284" t="s">
        <v>243</v>
      </c>
      <c r="P34" s="295" t="s">
        <v>220</v>
      </c>
      <c r="Q34" s="95">
        <v>1.9945200152951291E-7</v>
      </c>
      <c r="R34" s="96" t="s">
        <v>210</v>
      </c>
      <c r="S34" s="94" t="s">
        <v>211</v>
      </c>
      <c r="T34" s="94"/>
      <c r="U34" s="156"/>
      <c r="V34" s="156"/>
      <c r="W34" s="288"/>
      <c r="X34" s="157"/>
    </row>
    <row r="35" spans="1:24" x14ac:dyDescent="0.2">
      <c r="A35" s="99">
        <v>87</v>
      </c>
      <c r="B35" s="94" t="s">
        <v>358</v>
      </c>
      <c r="C35" s="94">
        <v>0.44157044735331252</v>
      </c>
      <c r="D35" s="94">
        <v>4.8528850016212113</v>
      </c>
      <c r="E35" s="99">
        <v>4</v>
      </c>
      <c r="F35" s="95">
        <v>2.2340725619270133E-7</v>
      </c>
      <c r="G35" s="94">
        <v>1.8173258146766256</v>
      </c>
      <c r="H35" s="94">
        <v>0.99970240477641359</v>
      </c>
      <c r="I35" s="94">
        <v>2.4265000000000003</v>
      </c>
      <c r="J35" s="94">
        <v>27.120252867303282</v>
      </c>
      <c r="K35" s="94">
        <v>0.95387944786310919</v>
      </c>
      <c r="L35" s="94" t="s">
        <v>220</v>
      </c>
      <c r="M35" s="99" t="s">
        <v>274</v>
      </c>
      <c r="N35" s="295">
        <v>1.8216783084715331</v>
      </c>
      <c r="O35" s="284" t="s">
        <v>243</v>
      </c>
      <c r="P35" s="295" t="s">
        <v>220</v>
      </c>
      <c r="Q35" s="95">
        <v>2.0937377279035294E-7</v>
      </c>
      <c r="R35" s="96" t="s">
        <v>210</v>
      </c>
      <c r="S35" s="94" t="s">
        <v>211</v>
      </c>
      <c r="T35" s="94"/>
      <c r="U35" s="156"/>
      <c r="V35" s="156"/>
      <c r="W35" s="288"/>
      <c r="X35" s="157"/>
    </row>
    <row r="36" spans="1:24" x14ac:dyDescent="0.2">
      <c r="A36" s="99">
        <v>88</v>
      </c>
      <c r="B36" s="94" t="s">
        <v>359</v>
      </c>
      <c r="C36" s="94">
        <v>0.44157044735331252</v>
      </c>
      <c r="D36" s="94">
        <v>4.8528850016212113</v>
      </c>
      <c r="E36" s="99">
        <v>4</v>
      </c>
      <c r="F36" s="95">
        <v>2.5916192522035096E-7</v>
      </c>
      <c r="G36" s="94">
        <v>1.8086585316831933</v>
      </c>
      <c r="H36" s="94">
        <v>0.99986760970542443</v>
      </c>
      <c r="I36" s="94">
        <v>2.4265000000000003</v>
      </c>
      <c r="J36" s="94">
        <v>27.088520766902409</v>
      </c>
      <c r="K36" s="94">
        <v>1.0085038374147763</v>
      </c>
      <c r="L36" s="94" t="s">
        <v>220</v>
      </c>
      <c r="M36" s="99" t="s">
        <v>274</v>
      </c>
      <c r="N36" s="295">
        <v>1.8216783084715331</v>
      </c>
      <c r="O36" s="284" t="s">
        <v>243</v>
      </c>
      <c r="P36" s="295" t="s">
        <v>220</v>
      </c>
      <c r="Q36" s="95">
        <v>2.1339664763287626E-7</v>
      </c>
      <c r="R36" s="96" t="s">
        <v>210</v>
      </c>
      <c r="S36" s="94" t="s">
        <v>211</v>
      </c>
      <c r="T36" s="94"/>
      <c r="U36" s="156"/>
      <c r="V36" s="156"/>
      <c r="W36" s="288"/>
      <c r="X36" s="157"/>
    </row>
    <row r="37" spans="1:24" x14ac:dyDescent="0.2">
      <c r="A37" s="99">
        <v>5</v>
      </c>
      <c r="B37" s="94" t="s">
        <v>278</v>
      </c>
      <c r="C37" s="94">
        <v>0.40926065973001086</v>
      </c>
      <c r="D37" s="94">
        <v>3.483373150360118</v>
      </c>
      <c r="E37" s="99">
        <v>4</v>
      </c>
      <c r="F37" s="95">
        <v>1.464906095660227E-7</v>
      </c>
      <c r="G37" s="94">
        <v>1.6968698665414657</v>
      </c>
      <c r="H37" s="94">
        <v>0.99937365799730715</v>
      </c>
      <c r="I37" s="94">
        <v>1.7415</v>
      </c>
      <c r="J37" s="94">
        <v>30.808442205179198</v>
      </c>
      <c r="K37" s="94">
        <v>0.79999497813128029</v>
      </c>
      <c r="L37" s="94" t="s">
        <v>266</v>
      </c>
      <c r="M37" s="99" t="s">
        <v>274</v>
      </c>
      <c r="N37" s="278">
        <v>1.7098629585160103</v>
      </c>
      <c r="O37" s="286" t="s">
        <v>244</v>
      </c>
      <c r="P37" s="278" t="s">
        <v>266</v>
      </c>
      <c r="Q37" s="95">
        <v>1.1581067826173885E-7</v>
      </c>
      <c r="R37" s="96" t="s">
        <v>210</v>
      </c>
      <c r="S37" s="94" t="s">
        <v>211</v>
      </c>
      <c r="T37" s="94" t="s">
        <v>215</v>
      </c>
      <c r="U37" s="156">
        <f t="shared" ref="U37" si="11">AVERAGE(Q37:Q40)</f>
        <v>1.1304581009390099E-7</v>
      </c>
      <c r="V37" s="156">
        <f t="shared" ref="V37" si="12">STDEV(Q37:Q40)</f>
        <v>3.6369477080022445E-9</v>
      </c>
      <c r="W37" s="289">
        <f>U37/U49</f>
        <v>0.73818629609951736</v>
      </c>
      <c r="X37" s="157">
        <f>SQRT((V49/U49)^2+(V37/U37)^2)*W37</f>
        <v>6.1762203870928761E-2</v>
      </c>
    </row>
    <row r="38" spans="1:24" x14ac:dyDescent="0.2">
      <c r="A38" s="99">
        <v>6</v>
      </c>
      <c r="B38" s="94" t="s">
        <v>279</v>
      </c>
      <c r="C38" s="94">
        <v>0.40926065973001086</v>
      </c>
      <c r="D38" s="94">
        <v>3.483373150360118</v>
      </c>
      <c r="E38" s="99">
        <v>4</v>
      </c>
      <c r="F38" s="95">
        <v>1.0843894839464474E-7</v>
      </c>
      <c r="G38" s="94">
        <v>1.7136107303475687</v>
      </c>
      <c r="H38" s="94">
        <v>0.99970735611615913</v>
      </c>
      <c r="I38" s="94">
        <v>1.7415</v>
      </c>
      <c r="J38" s="94">
        <v>30.805315045445557</v>
      </c>
      <c r="K38" s="94">
        <v>0.70836090383038708</v>
      </c>
      <c r="L38" s="94" t="s">
        <v>266</v>
      </c>
      <c r="M38" s="99" t="s">
        <v>274</v>
      </c>
      <c r="N38" s="278">
        <v>1.7098629585160103</v>
      </c>
      <c r="O38" s="286" t="s">
        <v>244</v>
      </c>
      <c r="P38" s="278" t="s">
        <v>266</v>
      </c>
      <c r="Q38" s="95">
        <v>1.1600510789298455E-7</v>
      </c>
      <c r="R38" s="96" t="s">
        <v>210</v>
      </c>
      <c r="S38" s="94" t="s">
        <v>211</v>
      </c>
      <c r="T38" s="94" t="s">
        <v>216</v>
      </c>
      <c r="U38" s="156"/>
      <c r="V38" s="156"/>
      <c r="W38" s="289"/>
      <c r="X38" s="157"/>
    </row>
    <row r="39" spans="1:24" x14ac:dyDescent="0.2">
      <c r="A39" s="99">
        <v>17</v>
      </c>
      <c r="B39" s="94" t="s">
        <v>290</v>
      </c>
      <c r="C39" s="94">
        <v>0.40926065973001086</v>
      </c>
      <c r="D39" s="94">
        <v>3.483373150360118</v>
      </c>
      <c r="E39" s="99">
        <v>4</v>
      </c>
      <c r="F39" s="95">
        <v>1.3287543055463138E-7</v>
      </c>
      <c r="G39" s="94">
        <v>1.700442467773855</v>
      </c>
      <c r="H39" s="94">
        <v>0.999761049365676</v>
      </c>
      <c r="I39" s="94">
        <v>1.7415</v>
      </c>
      <c r="J39" s="94">
        <v>30.870137150717039</v>
      </c>
      <c r="K39" s="94">
        <v>0.70904796054635588</v>
      </c>
      <c r="L39" s="94" t="s">
        <v>266</v>
      </c>
      <c r="M39" s="99" t="s">
        <v>274</v>
      </c>
      <c r="N39" s="278">
        <v>1.7098629585160103</v>
      </c>
      <c r="O39" s="286" t="s">
        <v>244</v>
      </c>
      <c r="P39" s="278" t="s">
        <v>266</v>
      </c>
      <c r="Q39" s="95">
        <v>1.1204076621000357E-7</v>
      </c>
      <c r="R39" s="96" t="s">
        <v>210</v>
      </c>
      <c r="S39" s="94" t="s">
        <v>211</v>
      </c>
      <c r="T39" s="94" t="s">
        <v>227</v>
      </c>
      <c r="U39" s="156"/>
      <c r="V39" s="156"/>
      <c r="W39" s="289"/>
      <c r="X39" s="157"/>
    </row>
    <row r="40" spans="1:24" x14ac:dyDescent="0.2">
      <c r="A40" s="99">
        <v>18</v>
      </c>
      <c r="B40" s="94" t="s">
        <v>291</v>
      </c>
      <c r="C40" s="94">
        <v>0.40926065973001086</v>
      </c>
      <c r="D40" s="94">
        <v>3.483373150360118</v>
      </c>
      <c r="E40" s="99">
        <v>4</v>
      </c>
      <c r="F40" s="95">
        <v>1.4747142750780207E-7</v>
      </c>
      <c r="G40" s="94">
        <v>1.6928958880158669</v>
      </c>
      <c r="H40" s="94">
        <v>0.99974262243189849</v>
      </c>
      <c r="I40" s="94">
        <v>1.7415</v>
      </c>
      <c r="J40" s="94">
        <v>30.932982802362961</v>
      </c>
      <c r="K40" s="94">
        <v>0.70604955240770872</v>
      </c>
      <c r="L40" s="94" t="s">
        <v>266</v>
      </c>
      <c r="M40" s="99" t="s">
        <v>274</v>
      </c>
      <c r="N40" s="278">
        <v>1.7098629585160103</v>
      </c>
      <c r="O40" s="286" t="s">
        <v>244</v>
      </c>
      <c r="P40" s="278" t="s">
        <v>266</v>
      </c>
      <c r="Q40" s="95">
        <v>1.0832668801087698E-7</v>
      </c>
      <c r="R40" s="96" t="s">
        <v>210</v>
      </c>
      <c r="S40" s="94" t="s">
        <v>211</v>
      </c>
      <c r="T40" s="94"/>
      <c r="U40" s="156"/>
      <c r="V40" s="156"/>
      <c r="W40" s="289"/>
      <c r="X40" s="157"/>
    </row>
    <row r="41" spans="1:24" x14ac:dyDescent="0.2">
      <c r="A41" s="99">
        <v>29</v>
      </c>
      <c r="B41" s="94" t="s">
        <v>302</v>
      </c>
      <c r="C41" s="94">
        <v>0.33573761424295467</v>
      </c>
      <c r="D41" s="94">
        <v>3.3189445755261038</v>
      </c>
      <c r="E41" s="99">
        <v>4</v>
      </c>
      <c r="F41" s="95">
        <v>1.8695776308290146E-7</v>
      </c>
      <c r="G41" s="94">
        <v>1.7543159270704982</v>
      </c>
      <c r="H41" s="94">
        <v>0.99993875041989011</v>
      </c>
      <c r="I41" s="94">
        <v>1.6595</v>
      </c>
      <c r="J41" s="94">
        <v>28.463791715347224</v>
      </c>
      <c r="K41" s="94">
        <v>0.80669524283862348</v>
      </c>
      <c r="L41" s="94" t="s">
        <v>267</v>
      </c>
      <c r="M41" s="99" t="s">
        <v>274</v>
      </c>
      <c r="N41" s="279">
        <v>1.7745526450000537</v>
      </c>
      <c r="O41" s="286" t="s">
        <v>244</v>
      </c>
      <c r="P41" s="279" t="s">
        <v>267</v>
      </c>
      <c r="Q41" s="95">
        <v>1.3488480614762378E-7</v>
      </c>
      <c r="R41" s="96" t="s">
        <v>210</v>
      </c>
      <c r="S41" s="94" t="s">
        <v>211</v>
      </c>
      <c r="T41" s="94"/>
      <c r="U41" s="156">
        <f>AVERAGE(Q41,Q43:Q44)</f>
        <v>1.4681749063884849E-7</v>
      </c>
      <c r="V41" s="156">
        <f>STDEV(Q41,Q43:Q44)</f>
        <v>1.0498291743717466E-8</v>
      </c>
      <c r="W41" s="289">
        <f>U41/U49</f>
        <v>0.95871452048769323</v>
      </c>
      <c r="X41" s="157">
        <f>SQRT((V49/U49)^2+(V41/U41)^2)*W41</f>
        <v>0.1009078852583791</v>
      </c>
    </row>
    <row r="42" spans="1:24" x14ac:dyDescent="0.2">
      <c r="A42" s="99">
        <v>30</v>
      </c>
      <c r="B42" s="94" t="s">
        <v>303</v>
      </c>
      <c r="C42" s="94">
        <v>0.33573761424295467</v>
      </c>
      <c r="D42" s="94">
        <v>3.3189445755261038</v>
      </c>
      <c r="E42" s="99">
        <v>4</v>
      </c>
      <c r="F42" s="95">
        <v>6.8014200621233896E-8</v>
      </c>
      <c r="G42" s="94">
        <v>1.7587190600839007</v>
      </c>
      <c r="H42" s="94">
        <v>0.9999888519107466</v>
      </c>
      <c r="I42" s="94">
        <v>1.6595</v>
      </c>
      <c r="J42" s="94">
        <v>30.12840132030875</v>
      </c>
      <c r="K42" s="94">
        <v>0.66175742770061052</v>
      </c>
      <c r="L42" s="94" t="s">
        <v>267</v>
      </c>
      <c r="M42" s="99" t="s">
        <v>274</v>
      </c>
      <c r="N42" s="279">
        <v>1.7745526450000537</v>
      </c>
      <c r="O42" s="286" t="s">
        <v>244</v>
      </c>
      <c r="P42" s="279" t="s">
        <v>267</v>
      </c>
      <c r="Q42" s="95">
        <v>5.1919114497957653E-8</v>
      </c>
      <c r="R42" s="96" t="s">
        <v>210</v>
      </c>
      <c r="S42" s="94" t="s">
        <v>211</v>
      </c>
      <c r="T42" s="94"/>
      <c r="U42" s="156"/>
      <c r="V42" s="156"/>
      <c r="W42" s="289"/>
      <c r="X42" s="157"/>
    </row>
    <row r="43" spans="1:24" x14ac:dyDescent="0.2">
      <c r="A43" s="99">
        <v>41</v>
      </c>
      <c r="B43" s="94" t="s">
        <v>314</v>
      </c>
      <c r="C43" s="94">
        <v>0.33573761424295467</v>
      </c>
      <c r="D43" s="94">
        <v>3.3189445755261038</v>
      </c>
      <c r="E43" s="99">
        <v>4</v>
      </c>
      <c r="F43" s="95">
        <v>1.2151621001861234E-7</v>
      </c>
      <c r="G43" s="94">
        <v>1.7882145389585253</v>
      </c>
      <c r="H43" s="94">
        <v>0.99985991079692005</v>
      </c>
      <c r="I43" s="94">
        <v>1.6595</v>
      </c>
      <c r="J43" s="94">
        <v>28.267782816614194</v>
      </c>
      <c r="K43" s="94">
        <v>0.81929370293969406</v>
      </c>
      <c r="L43" s="94" t="s">
        <v>267</v>
      </c>
      <c r="M43" s="99" t="s">
        <v>274</v>
      </c>
      <c r="N43" s="279">
        <v>1.7745526450000537</v>
      </c>
      <c r="O43" s="286" t="s">
        <v>244</v>
      </c>
      <c r="P43" s="279" t="s">
        <v>267</v>
      </c>
      <c r="Q43" s="95">
        <v>1.5093385716546606E-7</v>
      </c>
      <c r="R43" s="96" t="s">
        <v>210</v>
      </c>
      <c r="S43" s="94" t="s">
        <v>211</v>
      </c>
      <c r="T43" s="94"/>
      <c r="U43" s="156"/>
      <c r="V43" s="156"/>
      <c r="W43" s="289"/>
      <c r="X43" s="157"/>
    </row>
    <row r="44" spans="1:24" x14ac:dyDescent="0.2">
      <c r="A44" s="99">
        <v>42</v>
      </c>
      <c r="B44" s="94" t="s">
        <v>315</v>
      </c>
      <c r="C44" s="94">
        <v>0.33573761424295467</v>
      </c>
      <c r="D44" s="94">
        <v>3.3189445755261038</v>
      </c>
      <c r="E44" s="99">
        <v>4</v>
      </c>
      <c r="F44" s="95">
        <v>1.3078511764079018E-7</v>
      </c>
      <c r="G44" s="94">
        <v>1.785115010788052</v>
      </c>
      <c r="H44" s="94">
        <v>0.99976495277998234</v>
      </c>
      <c r="I44" s="94">
        <v>1.6595</v>
      </c>
      <c r="J44" s="94">
        <v>28.225557802191883</v>
      </c>
      <c r="K44" s="94">
        <v>0.80732045321661627</v>
      </c>
      <c r="L44" s="94" t="s">
        <v>267</v>
      </c>
      <c r="M44" s="99" t="s">
        <v>274</v>
      </c>
      <c r="N44" s="279">
        <v>1.7745526450000537</v>
      </c>
      <c r="O44" s="286" t="s">
        <v>244</v>
      </c>
      <c r="P44" s="279" t="s">
        <v>267</v>
      </c>
      <c r="Q44" s="95">
        <v>1.5463380860345563E-7</v>
      </c>
      <c r="R44" s="96" t="s">
        <v>210</v>
      </c>
      <c r="S44" s="94" t="s">
        <v>211</v>
      </c>
      <c r="T44" s="94"/>
      <c r="U44" s="156"/>
      <c r="V44" s="156"/>
      <c r="W44" s="289"/>
      <c r="X44" s="157"/>
    </row>
    <row r="45" spans="1:24" x14ac:dyDescent="0.2">
      <c r="A45" s="99">
        <v>53</v>
      </c>
      <c r="B45" s="94" t="s">
        <v>326</v>
      </c>
      <c r="C45" s="94">
        <v>0.28379190284415556</v>
      </c>
      <c r="D45" s="94">
        <v>3.6391503612720717</v>
      </c>
      <c r="E45" s="99">
        <v>4</v>
      </c>
      <c r="F45" s="95">
        <v>1.8555670658602566E-7</v>
      </c>
      <c r="G45" s="94">
        <v>1.8951149715848619</v>
      </c>
      <c r="H45" s="94">
        <v>0.99961970943713263</v>
      </c>
      <c r="I45" s="94">
        <v>1.8195000000000001</v>
      </c>
      <c r="J45" s="94">
        <v>25.182204105593708</v>
      </c>
      <c r="K45" s="94">
        <v>1.3250401148168642</v>
      </c>
      <c r="L45" s="94" t="s">
        <v>268</v>
      </c>
      <c r="M45" s="99" t="s">
        <v>274</v>
      </c>
      <c r="N45" s="281">
        <v>1.8937169998372005</v>
      </c>
      <c r="O45" s="286" t="s">
        <v>244</v>
      </c>
      <c r="P45" s="281" t="s">
        <v>268</v>
      </c>
      <c r="Q45" s="95">
        <v>1.8903715310773015E-7</v>
      </c>
      <c r="R45" s="96" t="s">
        <v>210</v>
      </c>
      <c r="S45" s="94" t="s">
        <v>211</v>
      </c>
      <c r="T45" s="94"/>
      <c r="U45" s="156">
        <f t="shared" ref="U45" si="13">AVERAGE(Q45:Q48)</f>
        <v>1.8167337550567377E-7</v>
      </c>
      <c r="V45" s="156">
        <f t="shared" ref="V45" si="14">STDEV(Q45:Q48)</f>
        <v>1.1623949853233026E-8</v>
      </c>
      <c r="W45" s="289">
        <f>U45/U49</f>
        <v>1.1863225718231682</v>
      </c>
      <c r="X45" s="157">
        <f>SQRT((V49/U49)^2+(V45/U45)^2)*W45</f>
        <v>0.1189815625334151</v>
      </c>
    </row>
    <row r="46" spans="1:24" x14ac:dyDescent="0.2">
      <c r="A46" s="99">
        <v>54</v>
      </c>
      <c r="B46" s="94" t="s">
        <v>327</v>
      </c>
      <c r="C46" s="94">
        <v>0.28379190284415556</v>
      </c>
      <c r="D46" s="94">
        <v>3.6391503612720717</v>
      </c>
      <c r="E46" s="99">
        <v>4</v>
      </c>
      <c r="F46" s="95">
        <v>2.0002699885401175E-7</v>
      </c>
      <c r="G46" s="94">
        <v>1.8913302780464811</v>
      </c>
      <c r="H46" s="94">
        <v>0.99972601210473644</v>
      </c>
      <c r="I46" s="94">
        <v>1.8195000000000001</v>
      </c>
      <c r="J46" s="94">
        <v>25.143366108707749</v>
      </c>
      <c r="K46" s="94">
        <v>1.3094174458693031</v>
      </c>
      <c r="L46" s="94" t="s">
        <v>268</v>
      </c>
      <c r="M46" s="99" t="s">
        <v>274</v>
      </c>
      <c r="N46" s="281">
        <v>1.8937169998372005</v>
      </c>
      <c r="O46" s="286" t="s">
        <v>244</v>
      </c>
      <c r="P46" s="281" t="s">
        <v>268</v>
      </c>
      <c r="Q46" s="95">
        <v>1.9378382784375781E-7</v>
      </c>
      <c r="R46" s="96" t="s">
        <v>210</v>
      </c>
      <c r="S46" s="94" t="s">
        <v>211</v>
      </c>
      <c r="T46" s="94"/>
      <c r="U46" s="156"/>
      <c r="V46" s="156"/>
      <c r="W46" s="289"/>
      <c r="X46" s="157"/>
    </row>
    <row r="47" spans="1:24" x14ac:dyDescent="0.2">
      <c r="A47" s="99">
        <v>65</v>
      </c>
      <c r="B47" s="94" t="s">
        <v>339</v>
      </c>
      <c r="C47" s="94">
        <v>0.28379190284415556</v>
      </c>
      <c r="D47" s="94">
        <v>3.6391503612720717</v>
      </c>
      <c r="E47" s="99">
        <v>4</v>
      </c>
      <c r="F47" s="95">
        <v>1.4461084720119004E-7</v>
      </c>
      <c r="G47" s="94">
        <v>1.9078978236163633</v>
      </c>
      <c r="H47" s="94">
        <v>0.99913642564397809</v>
      </c>
      <c r="I47" s="94">
        <v>1.8195000000000001</v>
      </c>
      <c r="J47" s="94">
        <v>25.306083798567418</v>
      </c>
      <c r="K47" s="94">
        <v>1.1987392995993622</v>
      </c>
      <c r="L47" s="94" t="s">
        <v>268</v>
      </c>
      <c r="M47" s="99" t="s">
        <v>274</v>
      </c>
      <c r="N47" s="281">
        <v>1.8937169998372005</v>
      </c>
      <c r="O47" s="286" t="s">
        <v>244</v>
      </c>
      <c r="P47" s="281" t="s">
        <v>268</v>
      </c>
      <c r="Q47" s="95">
        <v>1.7466000228962003E-7</v>
      </c>
      <c r="R47" s="96" t="s">
        <v>210</v>
      </c>
      <c r="S47" s="94" t="s">
        <v>211</v>
      </c>
      <c r="T47" s="94"/>
      <c r="U47" s="156"/>
      <c r="V47" s="156"/>
      <c r="W47" s="289"/>
      <c r="X47" s="157"/>
    </row>
    <row r="48" spans="1:24" x14ac:dyDescent="0.2">
      <c r="A48" s="99">
        <v>66</v>
      </c>
      <c r="B48" s="94" t="s">
        <v>340</v>
      </c>
      <c r="C48" s="94">
        <v>0.28379190284415556</v>
      </c>
      <c r="D48" s="94">
        <v>3.6391503612720717</v>
      </c>
      <c r="E48" s="99">
        <v>4</v>
      </c>
      <c r="F48" s="95">
        <v>2.8954662930289845E-7</v>
      </c>
      <c r="G48" s="94">
        <v>1.8540205530760951</v>
      </c>
      <c r="H48" s="94">
        <v>0.99993068102634663</v>
      </c>
      <c r="I48" s="94">
        <v>1.8195000000000001</v>
      </c>
      <c r="J48" s="94">
        <v>25.355705952175519</v>
      </c>
      <c r="K48" s="94">
        <v>1.1652510845450941</v>
      </c>
      <c r="L48" s="94" t="s">
        <v>268</v>
      </c>
      <c r="M48" s="99" t="s">
        <v>274</v>
      </c>
      <c r="N48" s="281">
        <v>1.8937169998372005</v>
      </c>
      <c r="O48" s="286" t="s">
        <v>244</v>
      </c>
      <c r="P48" s="281" t="s">
        <v>268</v>
      </c>
      <c r="Q48" s="95">
        <v>1.692125187815871E-7</v>
      </c>
      <c r="R48" s="96" t="s">
        <v>210</v>
      </c>
      <c r="S48" s="94" t="s">
        <v>211</v>
      </c>
      <c r="T48" s="94"/>
      <c r="U48" s="156"/>
      <c r="V48" s="156"/>
      <c r="W48" s="289"/>
      <c r="X48" s="157"/>
    </row>
    <row r="49" spans="1:24" x14ac:dyDescent="0.2">
      <c r="A49" s="99">
        <v>77</v>
      </c>
      <c r="B49" s="94" t="s">
        <v>351</v>
      </c>
      <c r="C49" s="94">
        <v>0.44157044735331252</v>
      </c>
      <c r="D49" s="94">
        <v>4.8528850016212113</v>
      </c>
      <c r="E49" s="99">
        <v>4</v>
      </c>
      <c r="F49" s="95">
        <v>1.5011221837997513E-7</v>
      </c>
      <c r="G49" s="94">
        <v>1.8214605554468526</v>
      </c>
      <c r="H49" s="94">
        <v>0.99985967637496631</v>
      </c>
      <c r="I49" s="94">
        <v>2.4265000000000003</v>
      </c>
      <c r="J49" s="94">
        <v>27.680556777382979</v>
      </c>
      <c r="K49" s="94">
        <v>0.72537831016916088</v>
      </c>
      <c r="L49" s="94" t="s">
        <v>220</v>
      </c>
      <c r="M49" s="99" t="s">
        <v>274</v>
      </c>
      <c r="N49" s="295">
        <v>1.8216783084715331</v>
      </c>
      <c r="O49" s="286" t="s">
        <v>244</v>
      </c>
      <c r="P49" s="295" t="s">
        <v>220</v>
      </c>
      <c r="Q49" s="95">
        <v>1.4961632193460134E-7</v>
      </c>
      <c r="R49" s="96" t="s">
        <v>210</v>
      </c>
      <c r="S49" s="94" t="s">
        <v>211</v>
      </c>
      <c r="T49" s="94"/>
      <c r="U49" s="156">
        <f t="shared" ref="U49" si="15">AVERAGE(Q49:Q52)</f>
        <v>1.53139946773898E-7</v>
      </c>
      <c r="V49" s="156">
        <f t="shared" ref="V49" si="16">STDEV(Q49:Q52)</f>
        <v>1.1827710860679279E-8</v>
      </c>
      <c r="W49" s="289">
        <f>U49/U49</f>
        <v>1</v>
      </c>
      <c r="X49" s="157">
        <f>SQRT((V49/U49)^2+(V49/U49)^2)*W49</f>
        <v>0.10922629570778468</v>
      </c>
    </row>
    <row r="50" spans="1:24" x14ac:dyDescent="0.2">
      <c r="A50" s="99">
        <v>78</v>
      </c>
      <c r="B50" s="94" t="s">
        <v>352</v>
      </c>
      <c r="C50" s="94">
        <v>0.44157044735331252</v>
      </c>
      <c r="D50" s="94">
        <v>4.8528850016212113</v>
      </c>
      <c r="E50" s="99">
        <v>5</v>
      </c>
      <c r="F50" s="95">
        <v>1.7009174016271971E-7</v>
      </c>
      <c r="G50" s="94">
        <v>1.808205059493478</v>
      </c>
      <c r="H50" s="94">
        <v>0.99943269635525422</v>
      </c>
      <c r="I50" s="94">
        <v>2.4265000000000003</v>
      </c>
      <c r="J50" s="94">
        <v>27.810929407088235</v>
      </c>
      <c r="K50" s="94">
        <v>0.7991549878900438</v>
      </c>
      <c r="L50" s="94" t="s">
        <v>220</v>
      </c>
      <c r="M50" s="99" t="s">
        <v>274</v>
      </c>
      <c r="N50" s="295">
        <v>1.8216783084715331</v>
      </c>
      <c r="O50" s="286" t="s">
        <v>244</v>
      </c>
      <c r="P50" s="295" t="s">
        <v>220</v>
      </c>
      <c r="Q50" s="95">
        <v>1.3836319927327333E-7</v>
      </c>
      <c r="R50" s="96" t="s">
        <v>210</v>
      </c>
      <c r="S50" s="94" t="s">
        <v>211</v>
      </c>
      <c r="T50" s="94"/>
      <c r="U50" s="156"/>
      <c r="V50" s="156"/>
      <c r="W50" s="289"/>
      <c r="X50" s="157"/>
    </row>
    <row r="51" spans="1:24" x14ac:dyDescent="0.2">
      <c r="A51" s="99">
        <v>89</v>
      </c>
      <c r="B51" s="94" t="s">
        <v>360</v>
      </c>
      <c r="C51" s="94">
        <v>0.44157044735331252</v>
      </c>
      <c r="D51" s="94">
        <v>4.8528850016212113</v>
      </c>
      <c r="E51" s="99">
        <v>4</v>
      </c>
      <c r="F51" s="95">
        <v>1.451431087780929E-7</v>
      </c>
      <c r="G51" s="94">
        <v>1.8304164021109046</v>
      </c>
      <c r="H51" s="94">
        <v>0.99942569324360209</v>
      </c>
      <c r="I51" s="94">
        <v>2.4265000000000003</v>
      </c>
      <c r="J51" s="94">
        <v>27.51166124321032</v>
      </c>
      <c r="K51" s="94">
        <v>0.79753663701618727</v>
      </c>
      <c r="L51" s="94" t="s">
        <v>220</v>
      </c>
      <c r="M51" s="99" t="s">
        <v>274</v>
      </c>
      <c r="N51" s="295">
        <v>1.8216783084715331</v>
      </c>
      <c r="O51" s="286" t="s">
        <v>244</v>
      </c>
      <c r="P51" s="295" t="s">
        <v>220</v>
      </c>
      <c r="Q51" s="95">
        <v>1.6556612287182601E-7</v>
      </c>
      <c r="R51" s="96" t="s">
        <v>210</v>
      </c>
      <c r="S51" s="94" t="s">
        <v>211</v>
      </c>
      <c r="T51" s="94"/>
      <c r="U51" s="156"/>
      <c r="V51" s="156"/>
      <c r="W51" s="289"/>
      <c r="X51" s="157"/>
    </row>
    <row r="52" spans="1:24" x14ac:dyDescent="0.2">
      <c r="A52" s="99">
        <v>90</v>
      </c>
      <c r="B52" s="94" t="s">
        <v>361</v>
      </c>
      <c r="C52" s="94">
        <v>0.44157044735331252</v>
      </c>
      <c r="D52" s="94">
        <v>4.8528850016212113</v>
      </c>
      <c r="E52" s="99">
        <v>4</v>
      </c>
      <c r="F52" s="95">
        <v>1.3232026006328101E-7</v>
      </c>
      <c r="G52" s="94">
        <v>1.8338572886189926</v>
      </c>
      <c r="H52" s="94">
        <v>0.99977326113819909</v>
      </c>
      <c r="I52" s="94">
        <v>2.4265000000000003</v>
      </c>
      <c r="J52" s="94">
        <v>27.578984206612969</v>
      </c>
      <c r="K52" s="94">
        <v>0.80752112601793946</v>
      </c>
      <c r="L52" s="94" t="s">
        <v>220</v>
      </c>
      <c r="M52" s="99" t="s">
        <v>274</v>
      </c>
      <c r="N52" s="295">
        <v>1.8216783084715331</v>
      </c>
      <c r="O52" s="286" t="s">
        <v>244</v>
      </c>
      <c r="P52" s="295" t="s">
        <v>220</v>
      </c>
      <c r="Q52" s="95">
        <v>1.5901414301589133E-7</v>
      </c>
      <c r="R52" s="96" t="s">
        <v>210</v>
      </c>
      <c r="S52" s="94" t="s">
        <v>211</v>
      </c>
      <c r="T52" s="94"/>
      <c r="U52" s="156"/>
      <c r="V52" s="156"/>
      <c r="W52" s="289"/>
      <c r="X52" s="157"/>
    </row>
    <row r="53" spans="1:24" x14ac:dyDescent="0.2">
      <c r="A53" s="99">
        <v>7</v>
      </c>
      <c r="B53" s="94" t="s">
        <v>280</v>
      </c>
      <c r="C53" s="94">
        <v>0.40926065973001086</v>
      </c>
      <c r="D53" s="94">
        <v>3.483373150360118</v>
      </c>
      <c r="E53" s="99">
        <v>3</v>
      </c>
      <c r="F53" s="95">
        <v>9.8694426822172974E-8</v>
      </c>
      <c r="G53" s="94">
        <v>1.723899926948238</v>
      </c>
      <c r="H53" s="94">
        <v>0.99980972418183656</v>
      </c>
      <c r="I53" s="94">
        <v>1.7415</v>
      </c>
      <c r="J53" s="94">
        <v>30.63958394946544</v>
      </c>
      <c r="K53" s="94">
        <v>0.7799999899960095</v>
      </c>
      <c r="L53" s="94" t="s">
        <v>266</v>
      </c>
      <c r="M53" s="99" t="s">
        <v>274</v>
      </c>
      <c r="N53" s="278">
        <v>1.7098629585160103</v>
      </c>
      <c r="O53" s="292" t="s">
        <v>245</v>
      </c>
      <c r="P53" s="278" t="s">
        <v>266</v>
      </c>
      <c r="Q53" s="95">
        <v>1.267903044249896E-7</v>
      </c>
      <c r="R53" s="96" t="s">
        <v>210</v>
      </c>
      <c r="S53" s="94" t="s">
        <v>211</v>
      </c>
      <c r="T53" s="94" t="s">
        <v>217</v>
      </c>
      <c r="U53" s="156">
        <f t="shared" ref="U53" si="17">AVERAGE(Q53:Q56)</f>
        <v>1.1904730127363953E-7</v>
      </c>
      <c r="V53" s="156">
        <f t="shared" ref="V53" si="18">STDEV(Q53:Q56)</f>
        <v>7.9832456480436409E-9</v>
      </c>
      <c r="W53" s="293">
        <f>U53/U65</f>
        <v>0.62930197612757066</v>
      </c>
      <c r="X53" s="157">
        <f>SQRT((V65/U65)^2+(V53/U53)^2)*W53</f>
        <v>4.6503486766031971E-2</v>
      </c>
    </row>
    <row r="54" spans="1:24" x14ac:dyDescent="0.2">
      <c r="A54" s="99">
        <v>8</v>
      </c>
      <c r="B54" s="94" t="s">
        <v>281</v>
      </c>
      <c r="C54" s="94">
        <v>0.40926065973001086</v>
      </c>
      <c r="D54" s="94">
        <v>3.483373150360118</v>
      </c>
      <c r="E54" s="99">
        <v>4</v>
      </c>
      <c r="F54" s="95">
        <v>1.581602976090344E-7</v>
      </c>
      <c r="G54" s="94">
        <v>1.6913783530426465</v>
      </c>
      <c r="H54" s="94">
        <v>0.99992582875509928</v>
      </c>
      <c r="I54" s="94">
        <v>1.7415</v>
      </c>
      <c r="J54" s="94">
        <v>30.852621407842957</v>
      </c>
      <c r="K54" s="94">
        <v>0.68481357832124057</v>
      </c>
      <c r="L54" s="94" t="s">
        <v>266</v>
      </c>
      <c r="M54" s="99" t="s">
        <v>274</v>
      </c>
      <c r="N54" s="278">
        <v>1.7098629585160103</v>
      </c>
      <c r="O54" s="292" t="s">
        <v>245</v>
      </c>
      <c r="P54" s="278" t="s">
        <v>266</v>
      </c>
      <c r="Q54" s="95">
        <v>1.1309842589727241E-7</v>
      </c>
      <c r="R54" s="96" t="s">
        <v>210</v>
      </c>
      <c r="S54" s="94" t="s">
        <v>211</v>
      </c>
      <c r="T54" s="94" t="s">
        <v>218</v>
      </c>
      <c r="U54" s="156"/>
      <c r="V54" s="156"/>
      <c r="W54" s="293"/>
      <c r="X54" s="157"/>
    </row>
    <row r="55" spans="1:24" x14ac:dyDescent="0.2">
      <c r="A55" s="99">
        <v>19</v>
      </c>
      <c r="B55" s="94" t="s">
        <v>292</v>
      </c>
      <c r="C55" s="94">
        <v>0.40926065973001086</v>
      </c>
      <c r="D55" s="94">
        <v>3.483373150360118</v>
      </c>
      <c r="E55" s="99">
        <v>5</v>
      </c>
      <c r="F55" s="95">
        <v>1.5365993525562821E-7</v>
      </c>
      <c r="G55" s="94">
        <v>1.6983981697422743</v>
      </c>
      <c r="H55" s="94">
        <v>0.99972467476100813</v>
      </c>
      <c r="I55" s="94">
        <v>1.7415</v>
      </c>
      <c r="J55" s="94">
        <v>30.66587446848828</v>
      </c>
      <c r="K55" s="94">
        <v>0.81218682510000173</v>
      </c>
      <c r="L55" s="94" t="s">
        <v>266</v>
      </c>
      <c r="M55" s="99" t="s">
        <v>274</v>
      </c>
      <c r="N55" s="278">
        <v>1.7098629585160103</v>
      </c>
      <c r="O55" s="292" t="s">
        <v>245</v>
      </c>
      <c r="P55" s="278" t="s">
        <v>266</v>
      </c>
      <c r="Q55" s="95">
        <v>1.250147828900098E-7</v>
      </c>
      <c r="R55" s="96" t="s">
        <v>210</v>
      </c>
      <c r="S55" s="94" t="s">
        <v>211</v>
      </c>
      <c r="T55" s="94" t="s">
        <v>228</v>
      </c>
      <c r="U55" s="156"/>
      <c r="V55" s="156"/>
      <c r="W55" s="293"/>
      <c r="X55" s="157"/>
    </row>
    <row r="56" spans="1:24" x14ac:dyDescent="0.2">
      <c r="A56" s="99">
        <v>20</v>
      </c>
      <c r="B56" s="94" t="s">
        <v>293</v>
      </c>
      <c r="C56" s="94">
        <v>0.40926065973001086</v>
      </c>
      <c r="D56" s="94">
        <v>3.483373150360118</v>
      </c>
      <c r="E56" s="99">
        <v>4</v>
      </c>
      <c r="F56" s="95">
        <v>1.2814775371985261E-7</v>
      </c>
      <c r="G56" s="94">
        <v>1.7020695185318493</v>
      </c>
      <c r="H56" s="94">
        <v>0.99978098219352018</v>
      </c>
      <c r="I56" s="94">
        <v>1.7415</v>
      </c>
      <c r="J56" s="94">
        <v>30.88274327833868</v>
      </c>
      <c r="K56" s="94">
        <v>0.80497605323527266</v>
      </c>
      <c r="L56" s="94" t="s">
        <v>266</v>
      </c>
      <c r="M56" s="99" t="s">
        <v>274</v>
      </c>
      <c r="N56" s="278">
        <v>1.7098629585160103</v>
      </c>
      <c r="O56" s="292" t="s">
        <v>245</v>
      </c>
      <c r="P56" s="278" t="s">
        <v>266</v>
      </c>
      <c r="Q56" s="95">
        <v>1.1128569188228635E-7</v>
      </c>
      <c r="R56" s="96" t="s">
        <v>210</v>
      </c>
      <c r="S56" s="94" t="s">
        <v>211</v>
      </c>
      <c r="T56" s="94"/>
      <c r="U56" s="156"/>
      <c r="V56" s="156"/>
      <c r="W56" s="293"/>
      <c r="X56" s="157"/>
    </row>
    <row r="57" spans="1:24" x14ac:dyDescent="0.2">
      <c r="A57" s="99">
        <v>31</v>
      </c>
      <c r="B57" s="94" t="s">
        <v>304</v>
      </c>
      <c r="C57" s="94">
        <v>0.33573761424295467</v>
      </c>
      <c r="D57" s="94">
        <v>3.3189445755261038</v>
      </c>
      <c r="E57" s="99">
        <v>4</v>
      </c>
      <c r="F57" s="95">
        <v>1.9420140339290024E-7</v>
      </c>
      <c r="G57" s="94">
        <v>1.7716496795821928</v>
      </c>
      <c r="H57" s="94">
        <v>0.9997274276875121</v>
      </c>
      <c r="I57" s="94">
        <v>1.6595</v>
      </c>
      <c r="J57" s="94">
        <v>27.907983309255677</v>
      </c>
      <c r="K57" s="94">
        <v>0.92903222769446892</v>
      </c>
      <c r="L57" s="94" t="s">
        <v>267</v>
      </c>
      <c r="M57" s="99" t="s">
        <v>274</v>
      </c>
      <c r="N57" s="279">
        <v>1.7745526450000537</v>
      </c>
      <c r="O57" s="292" t="s">
        <v>245</v>
      </c>
      <c r="P57" s="279" t="s">
        <v>267</v>
      </c>
      <c r="Q57" s="95">
        <v>1.8552768686961637E-7</v>
      </c>
      <c r="R57" s="96" t="s">
        <v>210</v>
      </c>
      <c r="S57" s="94" t="s">
        <v>211</v>
      </c>
      <c r="T57" s="94"/>
      <c r="U57" s="156">
        <f t="shared" ref="U57" si="19">AVERAGE(Q57:Q60)</f>
        <v>1.7346164720976153E-7</v>
      </c>
      <c r="V57" s="156">
        <f t="shared" ref="V57" si="20">STDEV(Q57:Q60)</f>
        <v>1.3729499459491351E-8</v>
      </c>
      <c r="W57" s="293">
        <f>U57/U65</f>
        <v>0.91694440952117184</v>
      </c>
      <c r="X57" s="157">
        <f>SQRT((V65/U65)^2+(V57/U57)^2)*W57</f>
        <v>7.7959257427049775E-2</v>
      </c>
    </row>
    <row r="58" spans="1:24" x14ac:dyDescent="0.2">
      <c r="A58" s="99">
        <v>32</v>
      </c>
      <c r="B58" s="94" t="s">
        <v>305</v>
      </c>
      <c r="C58" s="94">
        <v>0.33573761424295467</v>
      </c>
      <c r="D58" s="94">
        <v>3.3189445755261038</v>
      </c>
      <c r="E58" s="99">
        <v>4</v>
      </c>
      <c r="F58" s="95">
        <v>2.2972151065541212E-7</v>
      </c>
      <c r="G58" s="94">
        <v>1.7563208383413313</v>
      </c>
      <c r="H58" s="94">
        <v>0.99994205010141135</v>
      </c>
      <c r="I58" s="94">
        <v>1.6595</v>
      </c>
      <c r="J58" s="94">
        <v>28.040341460099079</v>
      </c>
      <c r="K58" s="94">
        <v>0.83566493901707595</v>
      </c>
      <c r="L58" s="94" t="s">
        <v>267</v>
      </c>
      <c r="M58" s="99" t="s">
        <v>274</v>
      </c>
      <c r="N58" s="279">
        <v>1.7745526450000537</v>
      </c>
      <c r="O58" s="292" t="s">
        <v>245</v>
      </c>
      <c r="P58" s="279" t="s">
        <v>267</v>
      </c>
      <c r="Q58" s="95">
        <v>1.7196488962685056E-7</v>
      </c>
      <c r="R58" s="96" t="s">
        <v>210</v>
      </c>
      <c r="S58" s="94" t="s">
        <v>211</v>
      </c>
      <c r="T58" s="94"/>
      <c r="U58" s="156"/>
      <c r="V58" s="156"/>
      <c r="W58" s="293"/>
      <c r="X58" s="157"/>
    </row>
    <row r="59" spans="1:24" x14ac:dyDescent="0.2">
      <c r="A59" s="99">
        <v>43</v>
      </c>
      <c r="B59" s="94" t="s">
        <v>316</v>
      </c>
      <c r="C59" s="94">
        <v>0.33573761424295467</v>
      </c>
      <c r="D59" s="94">
        <v>3.3189445755261038</v>
      </c>
      <c r="E59" s="99">
        <v>4</v>
      </c>
      <c r="F59" s="95">
        <v>1.3399863285873717E-7</v>
      </c>
      <c r="G59" s="94">
        <v>1.7939706126754367</v>
      </c>
      <c r="H59" s="94">
        <v>0.99965054509550288</v>
      </c>
      <c r="I59" s="94">
        <v>1.6595</v>
      </c>
      <c r="J59" s="94">
        <v>27.945030122938782</v>
      </c>
      <c r="K59" s="94">
        <v>0.93383647258144931</v>
      </c>
      <c r="L59" s="94" t="s">
        <v>267</v>
      </c>
      <c r="M59" s="99" t="s">
        <v>274</v>
      </c>
      <c r="N59" s="279">
        <v>1.7745526450000537</v>
      </c>
      <c r="O59" s="292" t="s">
        <v>245</v>
      </c>
      <c r="P59" s="279" t="s">
        <v>267</v>
      </c>
      <c r="Q59" s="95">
        <v>1.8162715501950552E-7</v>
      </c>
      <c r="R59" s="96" t="s">
        <v>210</v>
      </c>
      <c r="S59" s="94" t="s">
        <v>211</v>
      </c>
      <c r="T59" s="94"/>
      <c r="U59" s="156"/>
      <c r="V59" s="156"/>
      <c r="W59" s="293"/>
      <c r="X59" s="157"/>
    </row>
    <row r="60" spans="1:24" x14ac:dyDescent="0.2">
      <c r="A60" s="99">
        <v>44</v>
      </c>
      <c r="B60" s="94" t="s">
        <v>317</v>
      </c>
      <c r="C60" s="94">
        <v>0.33573761424295467</v>
      </c>
      <c r="D60" s="94">
        <v>3.3189445755261038</v>
      </c>
      <c r="E60" s="99">
        <v>4</v>
      </c>
      <c r="F60" s="95">
        <v>1.2292669809967234E-7</v>
      </c>
      <c r="G60" s="94">
        <v>1.7890770940993928</v>
      </c>
      <c r="H60" s="94">
        <v>0.99979839889923439</v>
      </c>
      <c r="I60" s="94">
        <v>1.6595</v>
      </c>
      <c r="J60" s="94">
        <v>28.224508971774629</v>
      </c>
      <c r="K60" s="94">
        <v>0.88907129334356827</v>
      </c>
      <c r="L60" s="94" t="s">
        <v>267</v>
      </c>
      <c r="M60" s="99" t="s">
        <v>274</v>
      </c>
      <c r="N60" s="279">
        <v>1.7745526450000537</v>
      </c>
      <c r="O60" s="292" t="s">
        <v>245</v>
      </c>
      <c r="P60" s="279" t="s">
        <v>267</v>
      </c>
      <c r="Q60" s="95">
        <v>1.5472685732307376E-7</v>
      </c>
      <c r="R60" s="96" t="s">
        <v>210</v>
      </c>
      <c r="S60" s="94" t="s">
        <v>211</v>
      </c>
      <c r="T60" s="94"/>
      <c r="U60" s="156"/>
      <c r="V60" s="156"/>
      <c r="W60" s="293"/>
      <c r="X60" s="157"/>
    </row>
    <row r="61" spans="1:24" x14ac:dyDescent="0.2">
      <c r="A61" s="99">
        <v>55</v>
      </c>
      <c r="B61" s="94" t="s">
        <v>328</v>
      </c>
      <c r="C61" s="94">
        <v>0.28379190284415556</v>
      </c>
      <c r="D61" s="94">
        <v>3.6391503612720717</v>
      </c>
      <c r="E61" s="99">
        <v>3</v>
      </c>
      <c r="F61" s="95">
        <v>1.6721263951580258E-7</v>
      </c>
      <c r="G61" s="94">
        <v>1.9204008302323483</v>
      </c>
      <c r="H61" s="94">
        <v>0.99999276131637205</v>
      </c>
      <c r="I61" s="94">
        <v>1.8195000000000001</v>
      </c>
      <c r="J61" s="94">
        <v>24.830220371993757</v>
      </c>
      <c r="K61" s="94">
        <v>1.5493923381551169</v>
      </c>
      <c r="L61" s="94" t="s">
        <v>268</v>
      </c>
      <c r="M61" s="99" t="s">
        <v>274</v>
      </c>
      <c r="N61" s="281">
        <v>1.8937169998372005</v>
      </c>
      <c r="O61" s="292" t="s">
        <v>245</v>
      </c>
      <c r="P61" s="281" t="s">
        <v>268</v>
      </c>
      <c r="Q61" s="95">
        <v>2.3667782233658274E-7</v>
      </c>
      <c r="R61" s="96" t="s">
        <v>210</v>
      </c>
      <c r="S61" s="94" t="s">
        <v>211</v>
      </c>
      <c r="T61" s="94"/>
      <c r="U61" s="156">
        <f t="shared" ref="U61" si="21">AVERAGE(Q61:Q64)</f>
        <v>2.1477153182245399E-7</v>
      </c>
      <c r="V61" s="156">
        <f t="shared" ref="V61" si="22">STDEV(Q61:Q64)</f>
        <v>1.7283202098758835E-8</v>
      </c>
      <c r="W61" s="293">
        <f>U61/U65</f>
        <v>1.1353146853883631</v>
      </c>
      <c r="X61" s="157">
        <f>SQRT((V65/U65)^2+(V61/U61)^2)*W61</f>
        <v>9.7924503710265676E-2</v>
      </c>
    </row>
    <row r="62" spans="1:24" x14ac:dyDescent="0.2">
      <c r="A62" s="99">
        <v>56</v>
      </c>
      <c r="B62" s="94" t="s">
        <v>329</v>
      </c>
      <c r="C62" s="94">
        <v>0.28379190284415556</v>
      </c>
      <c r="D62" s="94">
        <v>3.6391503612720717</v>
      </c>
      <c r="E62" s="99">
        <v>4</v>
      </c>
      <c r="F62" s="95">
        <v>2.2174642429366993E-7</v>
      </c>
      <c r="G62" s="94">
        <v>1.8929067560781052</v>
      </c>
      <c r="H62" s="94">
        <v>0.99945805776543695</v>
      </c>
      <c r="I62" s="94">
        <v>1.8195000000000001</v>
      </c>
      <c r="J62" s="94">
        <v>24.948994559609126</v>
      </c>
      <c r="K62" s="94">
        <v>1.683460737109705</v>
      </c>
      <c r="L62" s="94" t="s">
        <v>268</v>
      </c>
      <c r="M62" s="99" t="s">
        <v>274</v>
      </c>
      <c r="N62" s="281">
        <v>1.8937169998372005</v>
      </c>
      <c r="O62" s="292" t="s">
        <v>245</v>
      </c>
      <c r="P62" s="281" t="s">
        <v>268</v>
      </c>
      <c r="Q62" s="95">
        <v>2.1939144652663256E-7</v>
      </c>
      <c r="R62" s="96" t="s">
        <v>210</v>
      </c>
      <c r="S62" s="94" t="s">
        <v>211</v>
      </c>
      <c r="T62" s="94"/>
      <c r="U62" s="156"/>
      <c r="V62" s="156"/>
      <c r="W62" s="293"/>
      <c r="X62" s="157"/>
    </row>
    <row r="63" spans="1:24" x14ac:dyDescent="0.2">
      <c r="A63" s="99">
        <v>67</v>
      </c>
      <c r="B63" s="94" t="s">
        <v>341</v>
      </c>
      <c r="C63" s="94">
        <v>0.28379190284415556</v>
      </c>
      <c r="D63" s="94">
        <v>3.6391503612720717</v>
      </c>
      <c r="E63" s="99">
        <v>4</v>
      </c>
      <c r="F63" s="95">
        <v>2.1840032685413361E-7</v>
      </c>
      <c r="G63" s="94">
        <v>1.8893572990728171</v>
      </c>
      <c r="H63" s="94">
        <v>0.99966162282299442</v>
      </c>
      <c r="I63" s="94">
        <v>1.8195000000000001</v>
      </c>
      <c r="J63" s="94">
        <v>25.046491954552732</v>
      </c>
      <c r="K63" s="94">
        <v>1.5499987325818778</v>
      </c>
      <c r="L63" s="94" t="s">
        <v>268</v>
      </c>
      <c r="M63" s="99" t="s">
        <v>274</v>
      </c>
      <c r="N63" s="281">
        <v>1.8937169998372005</v>
      </c>
      <c r="O63" s="292" t="s">
        <v>245</v>
      </c>
      <c r="P63" s="281" t="s">
        <v>268</v>
      </c>
      <c r="Q63" s="95">
        <v>2.0614945640318283E-7</v>
      </c>
      <c r="R63" s="96" t="s">
        <v>210</v>
      </c>
      <c r="S63" s="94" t="s">
        <v>211</v>
      </c>
      <c r="T63" s="94"/>
      <c r="U63" s="156"/>
      <c r="V63" s="156"/>
      <c r="W63" s="293"/>
      <c r="X63" s="157"/>
    </row>
    <row r="64" spans="1:24" x14ac:dyDescent="0.2">
      <c r="A64" s="99">
        <v>68</v>
      </c>
      <c r="B64" s="94" t="s">
        <v>342</v>
      </c>
      <c r="C64" s="94">
        <v>0.28379190284415556</v>
      </c>
      <c r="D64" s="94">
        <v>3.6391503612720717</v>
      </c>
      <c r="E64" s="99">
        <v>4</v>
      </c>
      <c r="F64" s="95">
        <v>2.316250275511838E-7</v>
      </c>
      <c r="G64" s="94">
        <v>1.8814988258149308</v>
      </c>
      <c r="H64" s="94">
        <v>0.99981590781382734</v>
      </c>
      <c r="I64" s="94">
        <v>1.8195000000000001</v>
      </c>
      <c r="J64" s="94">
        <v>25.118642318582065</v>
      </c>
      <c r="K64" s="94">
        <v>1.3549286476517333</v>
      </c>
      <c r="L64" s="94" t="s">
        <v>268</v>
      </c>
      <c r="M64" s="99" t="s">
        <v>274</v>
      </c>
      <c r="N64" s="281">
        <v>1.8937169998372005</v>
      </c>
      <c r="O64" s="292" t="s">
        <v>245</v>
      </c>
      <c r="P64" s="281" t="s">
        <v>268</v>
      </c>
      <c r="Q64" s="95">
        <v>1.9686740202341788E-7</v>
      </c>
      <c r="R64" s="96" t="s">
        <v>210</v>
      </c>
      <c r="S64" s="94" t="s">
        <v>211</v>
      </c>
      <c r="T64" s="94"/>
      <c r="U64" s="156"/>
      <c r="V64" s="156"/>
      <c r="W64" s="293"/>
      <c r="X64" s="157"/>
    </row>
    <row r="65" spans="1:24" x14ac:dyDescent="0.2">
      <c r="A65" s="99">
        <v>79</v>
      </c>
      <c r="B65" s="94" t="s">
        <v>353</v>
      </c>
      <c r="C65" s="94">
        <v>0.44157044735331252</v>
      </c>
      <c r="D65" s="94">
        <v>4.8528850016212113</v>
      </c>
      <c r="E65" s="99">
        <v>4</v>
      </c>
      <c r="F65" s="95">
        <v>1.7935421672327727E-7</v>
      </c>
      <c r="G65" s="94">
        <v>1.8229911309635589</v>
      </c>
      <c r="H65" s="94">
        <v>0.99991691314653741</v>
      </c>
      <c r="I65" s="94">
        <v>2.4265000000000003</v>
      </c>
      <c r="J65" s="94">
        <v>27.345441078168463</v>
      </c>
      <c r="K65" s="94">
        <v>0.92850200570289465</v>
      </c>
      <c r="L65" s="94" t="s">
        <v>220</v>
      </c>
      <c r="M65" s="99" t="s">
        <v>274</v>
      </c>
      <c r="N65" s="295">
        <v>1.8216783084715331</v>
      </c>
      <c r="O65" s="292" t="s">
        <v>245</v>
      </c>
      <c r="P65" s="295" t="s">
        <v>220</v>
      </c>
      <c r="Q65" s="95">
        <v>1.8292249891087266E-7</v>
      </c>
      <c r="R65" s="96" t="s">
        <v>210</v>
      </c>
      <c r="S65" s="94" t="s">
        <v>211</v>
      </c>
      <c r="T65" s="94"/>
      <c r="U65" s="156">
        <f t="shared" ref="U65" si="23">AVERAGE(Q65:Q68)</f>
        <v>1.8917356974818481E-7</v>
      </c>
      <c r="V65" s="156">
        <f t="shared" ref="V65" si="24">STDEV(Q65:Q68)</f>
        <v>5.8728814333745169E-9</v>
      </c>
      <c r="W65" s="293">
        <f>U65/U65</f>
        <v>1</v>
      </c>
      <c r="X65" s="157">
        <f>SQRT((V65/U65)^2+(V65/U65)^2)*W65</f>
        <v>4.3904170039943326E-2</v>
      </c>
    </row>
    <row r="66" spans="1:24" x14ac:dyDescent="0.2">
      <c r="A66" s="99">
        <v>80</v>
      </c>
      <c r="B66" s="94" t="s">
        <v>354</v>
      </c>
      <c r="C66" s="94">
        <v>0.44157044735331252</v>
      </c>
      <c r="D66" s="94">
        <v>4.8528850016212113</v>
      </c>
      <c r="E66" s="99">
        <v>4</v>
      </c>
      <c r="F66" s="95">
        <v>1.6906146552183588E-7</v>
      </c>
      <c r="G66" s="94">
        <v>1.8306955579635786</v>
      </c>
      <c r="H66" s="94">
        <v>0.9997053255269871</v>
      </c>
      <c r="I66" s="94">
        <v>2.4265000000000003</v>
      </c>
      <c r="J66" s="94">
        <v>27.252460568031147</v>
      </c>
      <c r="K66" s="94">
        <v>0.83447920247492324</v>
      </c>
      <c r="L66" s="94" t="s">
        <v>220</v>
      </c>
      <c r="M66" s="99" t="s">
        <v>274</v>
      </c>
      <c r="N66" s="295">
        <v>1.8216783084715331</v>
      </c>
      <c r="O66" s="292" t="s">
        <v>245</v>
      </c>
      <c r="P66" s="295" t="s">
        <v>220</v>
      </c>
      <c r="Q66" s="95">
        <v>1.9341311344753494E-7</v>
      </c>
      <c r="R66" s="96" t="s">
        <v>210</v>
      </c>
      <c r="S66" s="94" t="s">
        <v>211</v>
      </c>
      <c r="T66" s="94"/>
      <c r="U66" s="156"/>
      <c r="V66" s="156"/>
      <c r="W66" s="293"/>
      <c r="X66" s="157"/>
    </row>
    <row r="67" spans="1:24" x14ac:dyDescent="0.2">
      <c r="A67" s="99">
        <v>91</v>
      </c>
      <c r="B67" s="94" t="s">
        <v>362</v>
      </c>
      <c r="C67" s="94">
        <v>0.44157044735331252</v>
      </c>
      <c r="D67" s="94">
        <v>4.8528850016212113</v>
      </c>
      <c r="E67" s="99">
        <v>4</v>
      </c>
      <c r="F67" s="95">
        <v>1.4941945208185562E-7</v>
      </c>
      <c r="G67" s="94">
        <v>1.8361451213953346</v>
      </c>
      <c r="H67" s="94">
        <v>0.99979284647011724</v>
      </c>
      <c r="I67" s="94">
        <v>2.4265000000000003</v>
      </c>
      <c r="J67" s="94">
        <v>27.322401724732316</v>
      </c>
      <c r="K67" s="94">
        <v>0.8239019430868324</v>
      </c>
      <c r="L67" s="94" t="s">
        <v>220</v>
      </c>
      <c r="M67" s="99" t="s">
        <v>274</v>
      </c>
      <c r="N67" s="295">
        <v>1.8216783084715331</v>
      </c>
      <c r="O67" s="292" t="s">
        <v>245</v>
      </c>
      <c r="P67" s="295" t="s">
        <v>220</v>
      </c>
      <c r="Q67" s="95">
        <v>1.8546767379602823E-7</v>
      </c>
      <c r="R67" s="96" t="s">
        <v>210</v>
      </c>
      <c r="S67" s="94" t="s">
        <v>211</v>
      </c>
      <c r="T67" s="94"/>
      <c r="U67" s="156"/>
      <c r="V67" s="156"/>
      <c r="W67" s="293"/>
      <c r="X67" s="157"/>
    </row>
    <row r="68" spans="1:24" x14ac:dyDescent="0.2">
      <c r="A68" s="99">
        <v>92</v>
      </c>
      <c r="B68" s="94" t="s">
        <v>363</v>
      </c>
      <c r="C68" s="94">
        <v>0.44157044735331252</v>
      </c>
      <c r="D68" s="94">
        <v>4.8528850016212113</v>
      </c>
      <c r="E68" s="99">
        <v>4</v>
      </c>
      <c r="F68" s="95">
        <v>1.9849019710177381E-7</v>
      </c>
      <c r="G68" s="94">
        <v>1.8204549396127148</v>
      </c>
      <c r="H68" s="94">
        <v>0.9999754416934129</v>
      </c>
      <c r="I68" s="94">
        <v>2.4265000000000003</v>
      </c>
      <c r="J68" s="94">
        <v>27.239768777646137</v>
      </c>
      <c r="K68" s="94">
        <v>0.85654415949130847</v>
      </c>
      <c r="L68" s="94" t="s">
        <v>220</v>
      </c>
      <c r="M68" s="99" t="s">
        <v>274</v>
      </c>
      <c r="N68" s="295">
        <v>1.8216783084715331</v>
      </c>
      <c r="O68" s="292" t="s">
        <v>245</v>
      </c>
      <c r="P68" s="295" t="s">
        <v>220</v>
      </c>
      <c r="Q68" s="95">
        <v>1.9489099283830339E-7</v>
      </c>
      <c r="R68" s="96" t="s">
        <v>210</v>
      </c>
      <c r="S68" s="94" t="s">
        <v>211</v>
      </c>
      <c r="T68" s="94"/>
      <c r="U68" s="156"/>
      <c r="V68" s="156"/>
      <c r="W68" s="293"/>
      <c r="X68" s="157"/>
    </row>
    <row r="69" spans="1:24" x14ac:dyDescent="0.2">
      <c r="A69" s="99">
        <v>9</v>
      </c>
      <c r="B69" s="94" t="s">
        <v>282</v>
      </c>
      <c r="C69" s="94">
        <v>0.40926065973001086</v>
      </c>
      <c r="D69" s="94">
        <v>3.483373150360118</v>
      </c>
      <c r="E69" s="99">
        <v>4</v>
      </c>
      <c r="F69" s="95">
        <v>5.5139748569769254E-8</v>
      </c>
      <c r="G69" s="94">
        <v>1.7346189829264187</v>
      </c>
      <c r="H69" s="94">
        <v>0.99974584861133931</v>
      </c>
      <c r="I69" s="94">
        <v>1.7415</v>
      </c>
      <c r="J69" s="94">
        <v>31.351715375997561</v>
      </c>
      <c r="K69" s="94">
        <v>0.62724932014995893</v>
      </c>
      <c r="L69" s="94" t="s">
        <v>266</v>
      </c>
      <c r="M69" s="99" t="s">
        <v>274</v>
      </c>
      <c r="N69" s="278">
        <v>1.7098629585160103</v>
      </c>
      <c r="O69" s="290" t="s">
        <v>252</v>
      </c>
      <c r="P69" s="278" t="s">
        <v>266</v>
      </c>
      <c r="Q69" s="95">
        <v>8.6534039750246564E-8</v>
      </c>
      <c r="R69" s="96" t="s">
        <v>210</v>
      </c>
      <c r="S69" s="94" t="s">
        <v>211</v>
      </c>
      <c r="T69" s="94" t="s">
        <v>219</v>
      </c>
      <c r="U69" s="156">
        <f t="shared" ref="U69" si="25">AVERAGE(Q69:Q72)</f>
        <v>1.2058062705664489E-7</v>
      </c>
      <c r="V69" s="156">
        <f t="shared" ref="V69" si="26">STDEV(Q69:Q72)</f>
        <v>2.294982315632133E-8</v>
      </c>
      <c r="W69" s="291">
        <f>U69/U81</f>
        <v>0.55131530915006455</v>
      </c>
      <c r="X69" s="157">
        <f>SQRT((V81/U81)^2+(V69/U69)^2)*W69</f>
        <v>0.10739271072956129</v>
      </c>
    </row>
    <row r="70" spans="1:24" x14ac:dyDescent="0.2">
      <c r="A70" s="99">
        <v>10</v>
      </c>
      <c r="B70" s="94" t="s">
        <v>283</v>
      </c>
      <c r="C70" s="94">
        <v>0.40926065973001086</v>
      </c>
      <c r="D70" s="94">
        <v>3.483373150360118</v>
      </c>
      <c r="E70" s="99">
        <v>4</v>
      </c>
      <c r="F70" s="95">
        <v>1.3592574712524587E-7</v>
      </c>
      <c r="G70" s="94">
        <v>1.7099691720161552</v>
      </c>
      <c r="H70" s="94">
        <v>0.9999724022273544</v>
      </c>
      <c r="I70" s="94">
        <v>1.7415</v>
      </c>
      <c r="J70" s="94">
        <v>30.506348750818724</v>
      </c>
      <c r="K70" s="94">
        <v>0.80600246276911969</v>
      </c>
      <c r="L70" s="94" t="s">
        <v>266</v>
      </c>
      <c r="M70" s="99" t="s">
        <v>274</v>
      </c>
      <c r="N70" s="278">
        <v>1.7098629585160103</v>
      </c>
      <c r="O70" s="290" t="s">
        <v>252</v>
      </c>
      <c r="P70" s="278" t="s">
        <v>266</v>
      </c>
      <c r="Q70" s="95">
        <v>1.3618356227484019E-7</v>
      </c>
      <c r="R70" s="96" t="s">
        <v>210</v>
      </c>
      <c r="S70" s="94" t="s">
        <v>211</v>
      </c>
      <c r="T70" s="94" t="s">
        <v>221</v>
      </c>
      <c r="U70" s="156"/>
      <c r="V70" s="156"/>
      <c r="W70" s="291"/>
      <c r="X70" s="157"/>
    </row>
    <row r="71" spans="1:24" x14ac:dyDescent="0.2">
      <c r="A71" s="99">
        <v>21</v>
      </c>
      <c r="B71" s="94" t="s">
        <v>294</v>
      </c>
      <c r="C71" s="94">
        <v>0.40926065973001086</v>
      </c>
      <c r="D71" s="94">
        <v>3.483373150360118</v>
      </c>
      <c r="E71" s="99">
        <v>4</v>
      </c>
      <c r="F71" s="95">
        <v>1.0182772724686524E-7</v>
      </c>
      <c r="G71" s="94">
        <v>1.7226309294568594</v>
      </c>
      <c r="H71" s="94">
        <v>0.9995283503304121</v>
      </c>
      <c r="I71" s="94">
        <v>1.7415</v>
      </c>
      <c r="J71" s="94">
        <v>30.623603084800905</v>
      </c>
      <c r="K71" s="94">
        <v>0.73779902471307612</v>
      </c>
      <c r="L71" s="94" t="s">
        <v>266</v>
      </c>
      <c r="M71" s="99" t="s">
        <v>274</v>
      </c>
      <c r="N71" s="278">
        <v>1.7098629585160103</v>
      </c>
      <c r="O71" s="290" t="s">
        <v>252</v>
      </c>
      <c r="P71" s="278" t="s">
        <v>266</v>
      </c>
      <c r="Q71" s="95">
        <v>1.2788186687402717E-7</v>
      </c>
      <c r="R71" s="96" t="s">
        <v>210</v>
      </c>
      <c r="S71" s="94" t="s">
        <v>211</v>
      </c>
      <c r="T71" s="94" t="s">
        <v>229</v>
      </c>
      <c r="U71" s="156"/>
      <c r="V71" s="156"/>
      <c r="W71" s="291"/>
      <c r="X71" s="157"/>
    </row>
    <row r="72" spans="1:24" x14ac:dyDescent="0.2">
      <c r="A72" s="99">
        <v>22</v>
      </c>
      <c r="B72" s="94" t="s">
        <v>295</v>
      </c>
      <c r="C72" s="94">
        <v>0.40926065973001086</v>
      </c>
      <c r="D72" s="94">
        <v>3.483373150360118</v>
      </c>
      <c r="E72" s="99">
        <v>4</v>
      </c>
      <c r="F72" s="95">
        <v>1.0416870476031027E-7</v>
      </c>
      <c r="G72" s="94">
        <v>1.7230409903317223</v>
      </c>
      <c r="H72" s="94">
        <v>0.99999535799400951</v>
      </c>
      <c r="I72" s="94">
        <v>1.7415</v>
      </c>
      <c r="J72" s="94">
        <v>30.568431796638247</v>
      </c>
      <c r="K72" s="94">
        <v>0.84929743020231996</v>
      </c>
      <c r="L72" s="94" t="s">
        <v>266</v>
      </c>
      <c r="M72" s="99" t="s">
        <v>274</v>
      </c>
      <c r="N72" s="278">
        <v>1.7098629585160103</v>
      </c>
      <c r="O72" s="290" t="s">
        <v>252</v>
      </c>
      <c r="P72" s="278" t="s">
        <v>266</v>
      </c>
      <c r="Q72" s="95">
        <v>1.3172303932746564E-7</v>
      </c>
      <c r="R72" s="96" t="s">
        <v>210</v>
      </c>
      <c r="S72" s="94" t="s">
        <v>211</v>
      </c>
      <c r="T72" s="94" t="s">
        <v>230</v>
      </c>
      <c r="U72" s="156"/>
      <c r="V72" s="156"/>
      <c r="W72" s="291"/>
      <c r="X72" s="157"/>
    </row>
    <row r="73" spans="1:24" x14ac:dyDescent="0.2">
      <c r="A73" s="99">
        <v>33</v>
      </c>
      <c r="B73" s="94" t="s">
        <v>306</v>
      </c>
      <c r="C73" s="94">
        <v>0.33573761424295467</v>
      </c>
      <c r="D73" s="94">
        <v>3.3189445755261038</v>
      </c>
      <c r="E73" s="99">
        <v>4</v>
      </c>
      <c r="F73" s="95">
        <v>2.24043488505865E-7</v>
      </c>
      <c r="G73" s="94">
        <v>1.7600765951143666</v>
      </c>
      <c r="H73" s="94">
        <v>0.99996467285597279</v>
      </c>
      <c r="I73" s="94">
        <v>1.6595</v>
      </c>
      <c r="J73" s="94">
        <v>27.978662743139278</v>
      </c>
      <c r="K73" s="94">
        <v>0.91999670277625478</v>
      </c>
      <c r="L73" s="94" t="s">
        <v>267</v>
      </c>
      <c r="M73" s="99" t="s">
        <v>274</v>
      </c>
      <c r="N73" s="279">
        <v>1.7745526450000537</v>
      </c>
      <c r="O73" s="290" t="s">
        <v>252</v>
      </c>
      <c r="P73" s="279" t="s">
        <v>267</v>
      </c>
      <c r="Q73" s="95">
        <v>1.7815715479337066E-7</v>
      </c>
      <c r="R73" s="96" t="s">
        <v>210</v>
      </c>
      <c r="S73" s="94" t="s">
        <v>211</v>
      </c>
      <c r="T73" s="94"/>
      <c r="U73" s="156">
        <f t="shared" ref="U73" si="27">AVERAGE(Q73:Q76)</f>
        <v>1.8000633261376028E-7</v>
      </c>
      <c r="V73" s="156">
        <f t="shared" ref="V73" si="28">STDEV(Q73:Q76)</f>
        <v>2.5712321896626758E-8</v>
      </c>
      <c r="W73" s="291">
        <f>U73/U81</f>
        <v>0.82301982778132954</v>
      </c>
      <c r="X73" s="157">
        <f>SQRT((V81/U81)^2+(V73/U73)^2)*W73</f>
        <v>0.12241591521246936</v>
      </c>
    </row>
    <row r="74" spans="1:24" x14ac:dyDescent="0.2">
      <c r="A74" s="99">
        <v>34</v>
      </c>
      <c r="B74" s="94" t="s">
        <v>307</v>
      </c>
      <c r="C74" s="94">
        <v>0.33573761424295467</v>
      </c>
      <c r="D74" s="94">
        <v>3.3189445755261038</v>
      </c>
      <c r="E74" s="99">
        <v>4</v>
      </c>
      <c r="F74" s="95">
        <v>1.9638814575946008E-7</v>
      </c>
      <c r="G74" s="94">
        <v>1.7800471156623836</v>
      </c>
      <c r="H74" s="94">
        <v>0.99988712687780112</v>
      </c>
      <c r="I74" s="94">
        <v>1.6595</v>
      </c>
      <c r="J74" s="94">
        <v>27.659707547218513</v>
      </c>
      <c r="K74" s="94">
        <v>1.0498793589616482</v>
      </c>
      <c r="L74" s="94" t="s">
        <v>267</v>
      </c>
      <c r="M74" s="99" t="s">
        <v>274</v>
      </c>
      <c r="N74" s="279">
        <v>1.7745526450000537</v>
      </c>
      <c r="O74" s="290" t="s">
        <v>252</v>
      </c>
      <c r="P74" s="279" t="s">
        <v>267</v>
      </c>
      <c r="Q74" s="95">
        <v>2.139200361751896E-7</v>
      </c>
      <c r="R74" s="96" t="s">
        <v>210</v>
      </c>
      <c r="S74" s="94" t="s">
        <v>211</v>
      </c>
      <c r="T74" s="94"/>
      <c r="U74" s="156"/>
      <c r="V74" s="156"/>
      <c r="W74" s="291"/>
      <c r="X74" s="157"/>
    </row>
    <row r="75" spans="1:24" x14ac:dyDescent="0.2">
      <c r="A75" s="99">
        <v>45</v>
      </c>
      <c r="B75" s="94" t="s">
        <v>318</v>
      </c>
      <c r="C75" s="94">
        <v>0.33573761424295467</v>
      </c>
      <c r="D75" s="94">
        <v>3.3189445755261038</v>
      </c>
      <c r="E75" s="99">
        <v>4</v>
      </c>
      <c r="F75" s="95">
        <v>1.2235640988339029E-7</v>
      </c>
      <c r="G75" s="94">
        <v>1.7879802498446842</v>
      </c>
      <c r="H75" s="94">
        <v>0.99978995788448899</v>
      </c>
      <c r="I75" s="94">
        <v>1.6595</v>
      </c>
      <c r="J75" s="94">
        <v>28.262298841574797</v>
      </c>
      <c r="K75" s="94">
        <v>1.0179505258419208</v>
      </c>
      <c r="L75" s="94" t="s">
        <v>267</v>
      </c>
      <c r="M75" s="99" t="s">
        <v>274</v>
      </c>
      <c r="N75" s="279">
        <v>1.7745526450000537</v>
      </c>
      <c r="O75" s="290" t="s">
        <v>252</v>
      </c>
      <c r="P75" s="279" t="s">
        <v>267</v>
      </c>
      <c r="Q75" s="95">
        <v>1.5140934056620615E-7</v>
      </c>
      <c r="R75" s="96" t="s">
        <v>210</v>
      </c>
      <c r="S75" s="94" t="s">
        <v>211</v>
      </c>
      <c r="T75" s="94"/>
      <c r="U75" s="156"/>
      <c r="V75" s="156"/>
      <c r="W75" s="291"/>
      <c r="X75" s="157"/>
    </row>
    <row r="76" spans="1:24" x14ac:dyDescent="0.2">
      <c r="A76" s="99">
        <v>46</v>
      </c>
      <c r="B76" s="94" t="s">
        <v>319</v>
      </c>
      <c r="C76" s="94">
        <v>0.33573761424295467</v>
      </c>
      <c r="D76" s="94">
        <v>3.3189445755261038</v>
      </c>
      <c r="E76" s="99">
        <v>4</v>
      </c>
      <c r="F76" s="95">
        <v>1.5663970663740658E-7</v>
      </c>
      <c r="G76" s="94">
        <v>1.7821497213545707</v>
      </c>
      <c r="H76" s="94">
        <v>0.99956024911646579</v>
      </c>
      <c r="I76" s="94">
        <v>1.6595</v>
      </c>
      <c r="J76" s="94">
        <v>27.994573130783611</v>
      </c>
      <c r="K76" s="94">
        <v>0.96294737617625392</v>
      </c>
      <c r="L76" s="94" t="s">
        <v>267</v>
      </c>
      <c r="M76" s="99" t="s">
        <v>274</v>
      </c>
      <c r="N76" s="279">
        <v>1.7745526450000537</v>
      </c>
      <c r="O76" s="290" t="s">
        <v>252</v>
      </c>
      <c r="P76" s="279" t="s">
        <v>267</v>
      </c>
      <c r="Q76" s="95">
        <v>1.7653879892027475E-7</v>
      </c>
      <c r="R76" s="96" t="s">
        <v>210</v>
      </c>
      <c r="S76" s="94" t="s">
        <v>211</v>
      </c>
      <c r="T76" s="94"/>
      <c r="U76" s="156"/>
      <c r="V76" s="156"/>
      <c r="W76" s="291"/>
      <c r="X76" s="157"/>
    </row>
    <row r="77" spans="1:24" x14ac:dyDescent="0.2">
      <c r="A77" s="99">
        <v>57</v>
      </c>
      <c r="B77" s="94" t="s">
        <v>330</v>
      </c>
      <c r="C77" s="94">
        <v>0.28379190284415556</v>
      </c>
      <c r="D77" s="94">
        <v>3.6391503612720717</v>
      </c>
      <c r="E77" s="99">
        <v>3</v>
      </c>
      <c r="F77" s="95">
        <v>1.3087406913456447E-7</v>
      </c>
      <c r="G77" s="94">
        <v>1.9390910705933191</v>
      </c>
      <c r="H77" s="94">
        <v>0.99981290924243971</v>
      </c>
      <c r="I77" s="94">
        <v>1.8195000000000001</v>
      </c>
      <c r="J77" s="94">
        <v>24.837075801275738</v>
      </c>
      <c r="K77" s="94">
        <v>1.5737825277686384</v>
      </c>
      <c r="L77" s="94" t="s">
        <v>268</v>
      </c>
      <c r="M77" s="99" t="s">
        <v>274</v>
      </c>
      <c r="N77" s="281">
        <v>1.8937169998372005</v>
      </c>
      <c r="O77" s="290" t="s">
        <v>252</v>
      </c>
      <c r="P77" s="281" t="s">
        <v>268</v>
      </c>
      <c r="Q77" s="95">
        <v>2.3564403506290589E-7</v>
      </c>
      <c r="R77" s="96" t="s">
        <v>210</v>
      </c>
      <c r="S77" s="94" t="s">
        <v>211</v>
      </c>
      <c r="T77" s="94"/>
      <c r="U77" s="156">
        <f t="shared" ref="U77" si="29">AVERAGE(Q77:Q80)</f>
        <v>2.3097233090156447E-7</v>
      </c>
      <c r="V77" s="156">
        <f t="shared" ref="V77" si="30">STDEV(Q77:Q80)</f>
        <v>9.0745609424758279E-9</v>
      </c>
      <c r="W77" s="291">
        <f>U77/U81</f>
        <v>1.0560451137502169</v>
      </c>
      <c r="X77" s="157">
        <f>SQRT((V81/U81)^2+(V77/U77)^2)*W77</f>
        <v>6.032916236926128E-2</v>
      </c>
    </row>
    <row r="78" spans="1:24" x14ac:dyDescent="0.2">
      <c r="A78" s="99">
        <v>58</v>
      </c>
      <c r="B78" s="94" t="s">
        <v>331</v>
      </c>
      <c r="C78" s="94">
        <v>0.28379190284415556</v>
      </c>
      <c r="D78" s="94">
        <v>3.6391503612720717</v>
      </c>
      <c r="E78" s="99">
        <v>3</v>
      </c>
      <c r="F78" s="95">
        <v>1.5634486046105005E-7</v>
      </c>
      <c r="G78" s="94">
        <v>1.9271738895246928</v>
      </c>
      <c r="H78" s="94">
        <v>0.99986701090014407</v>
      </c>
      <c r="I78" s="94">
        <v>1.8195000000000001</v>
      </c>
      <c r="J78" s="94">
        <v>24.799403544704958</v>
      </c>
      <c r="K78" s="94">
        <v>1.5036254808988614</v>
      </c>
      <c r="L78" s="94" t="s">
        <v>268</v>
      </c>
      <c r="M78" s="99" t="s">
        <v>274</v>
      </c>
      <c r="N78" s="281">
        <v>1.8937169998372005</v>
      </c>
      <c r="O78" s="290" t="s">
        <v>252</v>
      </c>
      <c r="P78" s="281" t="s">
        <v>268</v>
      </c>
      <c r="Q78" s="95">
        <v>2.4138125199391322E-7</v>
      </c>
      <c r="R78" s="96" t="s">
        <v>210</v>
      </c>
      <c r="S78" s="94" t="s">
        <v>211</v>
      </c>
      <c r="T78" s="94"/>
      <c r="U78" s="156"/>
      <c r="V78" s="156"/>
      <c r="W78" s="291"/>
      <c r="X78" s="157"/>
    </row>
    <row r="79" spans="1:24" x14ac:dyDescent="0.2">
      <c r="A79" s="99">
        <v>69</v>
      </c>
      <c r="B79" s="94" t="s">
        <v>343</v>
      </c>
      <c r="C79" s="94">
        <v>0.28379190284415556</v>
      </c>
      <c r="D79" s="94">
        <v>3.6391503612720717</v>
      </c>
      <c r="E79" s="99">
        <v>4</v>
      </c>
      <c r="F79" s="95">
        <v>2.3302158575541292E-7</v>
      </c>
      <c r="G79" s="94">
        <v>1.8909509263770665</v>
      </c>
      <c r="H79" s="94">
        <v>0.99936287886892061</v>
      </c>
      <c r="I79" s="94">
        <v>1.8195000000000001</v>
      </c>
      <c r="J79" s="94">
        <v>24.91162885972436</v>
      </c>
      <c r="K79" s="94">
        <v>1.3599984927417639</v>
      </c>
      <c r="L79" s="94" t="s">
        <v>268</v>
      </c>
      <c r="M79" s="99" t="s">
        <v>274</v>
      </c>
      <c r="N79" s="281">
        <v>1.8937169998372005</v>
      </c>
      <c r="O79" s="290" t="s">
        <v>252</v>
      </c>
      <c r="P79" s="281" t="s">
        <v>268</v>
      </c>
      <c r="Q79" s="95">
        <v>2.2468897527421601E-7</v>
      </c>
      <c r="R79" s="96" t="s">
        <v>210</v>
      </c>
      <c r="S79" s="94" t="s">
        <v>211</v>
      </c>
      <c r="T79" s="94"/>
      <c r="U79" s="156"/>
      <c r="V79" s="156"/>
      <c r="W79" s="291"/>
      <c r="X79" s="157"/>
    </row>
    <row r="80" spans="1:24" x14ac:dyDescent="0.2">
      <c r="A80" s="99">
        <v>70</v>
      </c>
      <c r="B80" s="94" t="s">
        <v>344</v>
      </c>
      <c r="C80" s="94">
        <v>0.28379190284415556</v>
      </c>
      <c r="D80" s="94">
        <v>3.6391503612720717</v>
      </c>
      <c r="E80" s="99">
        <v>4</v>
      </c>
      <c r="F80" s="95">
        <v>2.5210178436469565E-7</v>
      </c>
      <c r="G80" s="94">
        <v>1.8841419677361531</v>
      </c>
      <c r="H80" s="94">
        <v>0.99970714496533741</v>
      </c>
      <c r="I80" s="94">
        <v>1.8195000000000001</v>
      </c>
      <c r="J80" s="94">
        <v>24.929249448570772</v>
      </c>
      <c r="K80" s="94">
        <v>1.5199986546467295</v>
      </c>
      <c r="L80" s="94" t="s">
        <v>268</v>
      </c>
      <c r="M80" s="99" t="s">
        <v>274</v>
      </c>
      <c r="N80" s="281">
        <v>1.8937169998372005</v>
      </c>
      <c r="O80" s="290" t="s">
        <v>252</v>
      </c>
      <c r="P80" s="281" t="s">
        <v>268</v>
      </c>
      <c r="Q80" s="95">
        <v>2.2217506127522276E-7</v>
      </c>
      <c r="R80" s="96" t="s">
        <v>210</v>
      </c>
      <c r="S80" s="94" t="s">
        <v>211</v>
      </c>
      <c r="T80" s="94"/>
      <c r="U80" s="156"/>
      <c r="V80" s="156"/>
      <c r="W80" s="291"/>
      <c r="X80" s="157"/>
    </row>
    <row r="81" spans="1:24" x14ac:dyDescent="0.2">
      <c r="A81" s="99">
        <v>81</v>
      </c>
      <c r="B81" s="94" t="s">
        <v>355</v>
      </c>
      <c r="C81" s="94">
        <v>0.44157044735331252</v>
      </c>
      <c r="D81" s="94">
        <v>4.8528850016212113</v>
      </c>
      <c r="E81" s="99">
        <v>4</v>
      </c>
      <c r="F81" s="95">
        <v>2.322188334034185E-7</v>
      </c>
      <c r="G81" s="94">
        <v>1.81368208247166</v>
      </c>
      <c r="H81" s="94">
        <v>0.99973501762671679</v>
      </c>
      <c r="I81" s="94">
        <v>2.4265000000000003</v>
      </c>
      <c r="J81" s="94">
        <v>27.146702105046597</v>
      </c>
      <c r="K81" s="94">
        <v>0.83121349112459231</v>
      </c>
      <c r="L81" s="94" t="s">
        <v>220</v>
      </c>
      <c r="M81" s="99" t="s">
        <v>274</v>
      </c>
      <c r="N81" s="295">
        <v>1.8216783084715331</v>
      </c>
      <c r="O81" s="290" t="s">
        <v>252</v>
      </c>
      <c r="P81" s="295" t="s">
        <v>220</v>
      </c>
      <c r="Q81" s="95">
        <v>2.0607865028338562E-7</v>
      </c>
      <c r="R81" s="96" t="s">
        <v>210</v>
      </c>
      <c r="S81" s="94" t="s">
        <v>211</v>
      </c>
      <c r="T81" s="94"/>
      <c r="U81" s="156">
        <f t="shared" ref="U81" si="31">AVERAGE(Q81:Q84)</f>
        <v>2.1871445442452533E-7</v>
      </c>
      <c r="V81" s="156">
        <f t="shared" ref="V81" si="32">STDEV(Q81:Q84)</f>
        <v>9.070606980870791E-9</v>
      </c>
      <c r="W81" s="291">
        <f>U81/U81</f>
        <v>1</v>
      </c>
      <c r="X81" s="157">
        <f>SQRT((V81/U81)^2+(V81/U81)^2)*W81</f>
        <v>5.8650789427957969E-2</v>
      </c>
    </row>
    <row r="82" spans="1:24" x14ac:dyDescent="0.2">
      <c r="A82" s="99">
        <v>82</v>
      </c>
      <c r="B82" s="94" t="s">
        <v>237</v>
      </c>
      <c r="C82" s="94">
        <v>0.44157044735331252</v>
      </c>
      <c r="D82" s="94">
        <v>4.8528850016212113</v>
      </c>
      <c r="E82" s="99">
        <v>4</v>
      </c>
      <c r="F82" s="95">
        <v>1.9836282185150547E-7</v>
      </c>
      <c r="G82" s="94">
        <v>1.8290453403861768</v>
      </c>
      <c r="H82" s="94">
        <v>0.9998086994278923</v>
      </c>
      <c r="I82" s="94">
        <v>2.4265000000000003</v>
      </c>
      <c r="J82" s="94">
        <v>27.028446203266729</v>
      </c>
      <c r="K82" s="94">
        <v>0.96179180638998552</v>
      </c>
      <c r="L82" s="94" t="s">
        <v>220</v>
      </c>
      <c r="M82" s="99" t="s">
        <v>274</v>
      </c>
      <c r="N82" s="295">
        <v>1.8216783084715331</v>
      </c>
      <c r="O82" s="290" t="s">
        <v>252</v>
      </c>
      <c r="P82" s="295" t="s">
        <v>220</v>
      </c>
      <c r="Q82" s="95">
        <v>2.2122556630438715E-7</v>
      </c>
      <c r="R82" s="96" t="s">
        <v>210</v>
      </c>
      <c r="S82" s="94" t="s">
        <v>211</v>
      </c>
      <c r="T82" s="94"/>
      <c r="U82" s="156"/>
      <c r="V82" s="156"/>
      <c r="W82" s="291"/>
      <c r="X82" s="157"/>
    </row>
    <row r="83" spans="1:24" x14ac:dyDescent="0.2">
      <c r="A83" s="99">
        <v>93</v>
      </c>
      <c r="B83" s="94" t="s">
        <v>364</v>
      </c>
      <c r="C83" s="94">
        <v>0.44157044735331252</v>
      </c>
      <c r="D83" s="94">
        <v>4.8528850016212113</v>
      </c>
      <c r="E83" s="99">
        <v>4</v>
      </c>
      <c r="F83" s="95">
        <v>2.0930021106933666E-7</v>
      </c>
      <c r="G83" s="94">
        <v>1.8250189002142048</v>
      </c>
      <c r="H83" s="94">
        <v>0.99955751854398334</v>
      </c>
      <c r="I83" s="94">
        <v>2.4265000000000003</v>
      </c>
      <c r="J83" s="94">
        <v>27.03824333464188</v>
      </c>
      <c r="K83" s="94">
        <v>0.88705948911096455</v>
      </c>
      <c r="L83" s="94" t="s">
        <v>220</v>
      </c>
      <c r="M83" s="99" t="s">
        <v>274</v>
      </c>
      <c r="N83" s="295">
        <v>1.8216783084715331</v>
      </c>
      <c r="O83" s="290" t="s">
        <v>252</v>
      </c>
      <c r="P83" s="295" t="s">
        <v>220</v>
      </c>
      <c r="Q83" s="95">
        <v>2.1992947634572676E-7</v>
      </c>
      <c r="R83" s="96" t="s">
        <v>210</v>
      </c>
      <c r="S83" s="94" t="s">
        <v>211</v>
      </c>
      <c r="T83" s="94"/>
      <c r="U83" s="156"/>
      <c r="V83" s="156"/>
      <c r="W83" s="291"/>
      <c r="X83" s="157"/>
    </row>
    <row r="84" spans="1:24" x14ac:dyDescent="0.2">
      <c r="A84" s="99">
        <v>94</v>
      </c>
      <c r="B84" s="94" t="s">
        <v>240</v>
      </c>
      <c r="C84" s="94">
        <v>0.44157044735331252</v>
      </c>
      <c r="D84" s="94">
        <v>4.8528850016212113</v>
      </c>
      <c r="E84" s="99">
        <v>4</v>
      </c>
      <c r="F84" s="95">
        <v>2.2877638015753186E-7</v>
      </c>
      <c r="G84" s="94">
        <v>1.821337423324682</v>
      </c>
      <c r="H84" s="94">
        <v>0.99964512426764029</v>
      </c>
      <c r="I84" s="94">
        <v>2.4265000000000003</v>
      </c>
      <c r="J84" s="94">
        <v>26.980905629696714</v>
      </c>
      <c r="K84" s="94">
        <v>0.9487115680274284</v>
      </c>
      <c r="L84" s="94" t="s">
        <v>220</v>
      </c>
      <c r="M84" s="99" t="s">
        <v>274</v>
      </c>
      <c r="N84" s="295">
        <v>1.8216783084715331</v>
      </c>
      <c r="O84" s="290" t="s">
        <v>252</v>
      </c>
      <c r="P84" s="295" t="s">
        <v>220</v>
      </c>
      <c r="Q84" s="95">
        <v>2.2762412476460185E-7</v>
      </c>
      <c r="R84" s="96" t="s">
        <v>210</v>
      </c>
      <c r="S84" s="94" t="s">
        <v>211</v>
      </c>
      <c r="T84" s="94"/>
      <c r="U84" s="156"/>
      <c r="V84" s="156"/>
      <c r="W84" s="291"/>
      <c r="X84" s="157"/>
    </row>
    <row r="85" spans="1:24" ht="12.75" customHeight="1" x14ac:dyDescent="0.2">
      <c r="A85" s="99">
        <v>11</v>
      </c>
      <c r="B85" s="94" t="s">
        <v>284</v>
      </c>
      <c r="C85" s="94">
        <v>0.40926065973001086</v>
      </c>
      <c r="D85" s="94">
        <v>3.483373150360118</v>
      </c>
      <c r="E85" s="99">
        <v>0</v>
      </c>
      <c r="F85" s="95">
        <v>1</v>
      </c>
      <c r="G85" s="94">
        <v>1</v>
      </c>
      <c r="H85" s="94">
        <v>0</v>
      </c>
      <c r="I85" s="94">
        <v>1.7415</v>
      </c>
      <c r="J85" s="94">
        <v>0</v>
      </c>
      <c r="K85" s="94">
        <v>0.75239999999999996</v>
      </c>
      <c r="L85" s="94" t="s">
        <v>266</v>
      </c>
      <c r="M85" s="99" t="s">
        <v>274</v>
      </c>
      <c r="N85" s="278">
        <v>1.7098629585160103</v>
      </c>
      <c r="O85" s="285" t="s">
        <v>176</v>
      </c>
      <c r="P85" s="278" t="s">
        <v>266</v>
      </c>
      <c r="Q85" s="95">
        <v>-999</v>
      </c>
      <c r="R85" s="96" t="s">
        <v>235</v>
      </c>
      <c r="S85" s="94" t="s">
        <v>236</v>
      </c>
      <c r="T85" s="94" t="s">
        <v>222</v>
      </c>
      <c r="U85" s="282" t="s">
        <v>386</v>
      </c>
      <c r="V85" s="282"/>
      <c r="W85" s="282"/>
      <c r="X85" s="282"/>
    </row>
    <row r="86" spans="1:24" x14ac:dyDescent="0.2">
      <c r="A86" s="99">
        <v>12</v>
      </c>
      <c r="B86" s="94" t="s">
        <v>285</v>
      </c>
      <c r="C86" s="94">
        <v>0.40926065973001086</v>
      </c>
      <c r="D86" s="94">
        <v>3.483373150360118</v>
      </c>
      <c r="E86" s="99">
        <v>0</v>
      </c>
      <c r="F86" s="95">
        <v>1</v>
      </c>
      <c r="G86" s="94">
        <v>1</v>
      </c>
      <c r="H86" s="94">
        <v>0</v>
      </c>
      <c r="I86" s="94">
        <v>1.7415</v>
      </c>
      <c r="J86" s="94">
        <v>0</v>
      </c>
      <c r="K86" s="94">
        <v>0.88109999999999999</v>
      </c>
      <c r="L86" s="94" t="s">
        <v>266</v>
      </c>
      <c r="M86" s="99" t="s">
        <v>274</v>
      </c>
      <c r="N86" s="278">
        <v>1.7098629585160103</v>
      </c>
      <c r="O86" s="285" t="s">
        <v>176</v>
      </c>
      <c r="P86" s="278" t="s">
        <v>266</v>
      </c>
      <c r="Q86" s="95">
        <v>-999</v>
      </c>
      <c r="R86" s="96" t="s">
        <v>235</v>
      </c>
      <c r="S86" s="94" t="s">
        <v>236</v>
      </c>
      <c r="T86" s="94" t="s">
        <v>223</v>
      </c>
      <c r="U86" s="282"/>
      <c r="V86" s="282"/>
      <c r="W86" s="282"/>
      <c r="X86" s="282"/>
    </row>
    <row r="87" spans="1:24" x14ac:dyDescent="0.2">
      <c r="A87" s="99">
        <v>23</v>
      </c>
      <c r="B87" s="94" t="s">
        <v>296</v>
      </c>
      <c r="C87" s="94">
        <v>0.40926065973001086</v>
      </c>
      <c r="D87" s="94">
        <v>3.483373150360118</v>
      </c>
      <c r="E87" s="99">
        <v>0</v>
      </c>
      <c r="F87" s="95">
        <v>1</v>
      </c>
      <c r="G87" s="94">
        <v>1</v>
      </c>
      <c r="H87" s="94">
        <v>0</v>
      </c>
      <c r="I87" s="94">
        <v>1.7415</v>
      </c>
      <c r="J87" s="94">
        <v>0</v>
      </c>
      <c r="K87" s="94">
        <v>0.93059999999999998</v>
      </c>
      <c r="L87" s="94" t="s">
        <v>266</v>
      </c>
      <c r="M87" s="99" t="s">
        <v>274</v>
      </c>
      <c r="N87" s="278">
        <v>1.7098629585160103</v>
      </c>
      <c r="O87" s="285" t="s">
        <v>176</v>
      </c>
      <c r="P87" s="278" t="s">
        <v>266</v>
      </c>
      <c r="Q87" s="95">
        <v>-999</v>
      </c>
      <c r="R87" s="96" t="s">
        <v>235</v>
      </c>
      <c r="S87" s="94" t="s">
        <v>236</v>
      </c>
      <c r="T87" s="94" t="s">
        <v>231</v>
      </c>
      <c r="U87" s="282"/>
      <c r="V87" s="282"/>
      <c r="W87" s="282"/>
      <c r="X87" s="282"/>
    </row>
    <row r="88" spans="1:24" x14ac:dyDescent="0.2">
      <c r="A88" s="99">
        <v>24</v>
      </c>
      <c r="B88" s="94" t="s">
        <v>297</v>
      </c>
      <c r="C88" s="94">
        <v>0.40926065973001086</v>
      </c>
      <c r="D88" s="94">
        <v>3.483373150360118</v>
      </c>
      <c r="E88" s="99">
        <v>0</v>
      </c>
      <c r="F88" s="95">
        <v>1</v>
      </c>
      <c r="G88" s="94">
        <v>1</v>
      </c>
      <c r="H88" s="94">
        <v>0</v>
      </c>
      <c r="I88" s="94">
        <v>1.7415</v>
      </c>
      <c r="J88" s="94">
        <v>0</v>
      </c>
      <c r="K88" s="94">
        <v>0.82169999999999999</v>
      </c>
      <c r="L88" s="94" t="s">
        <v>266</v>
      </c>
      <c r="M88" s="99" t="s">
        <v>274</v>
      </c>
      <c r="N88" s="278">
        <v>1.7098629585160103</v>
      </c>
      <c r="O88" s="285" t="s">
        <v>176</v>
      </c>
      <c r="P88" s="278" t="s">
        <v>266</v>
      </c>
      <c r="Q88" s="95">
        <v>-999</v>
      </c>
      <c r="R88" s="96" t="s">
        <v>235</v>
      </c>
      <c r="S88" s="94" t="s">
        <v>236</v>
      </c>
      <c r="T88" s="94" t="s">
        <v>232</v>
      </c>
      <c r="U88" s="282"/>
      <c r="V88" s="282"/>
      <c r="W88" s="282"/>
      <c r="X88" s="282"/>
    </row>
    <row r="89" spans="1:24" x14ac:dyDescent="0.2">
      <c r="A89" s="99">
        <v>35</v>
      </c>
      <c r="B89" s="94" t="s">
        <v>308</v>
      </c>
      <c r="C89" s="94">
        <v>0.33573761424295467</v>
      </c>
      <c r="D89" s="94">
        <v>3.3189445755261038</v>
      </c>
      <c r="E89" s="99">
        <v>0</v>
      </c>
      <c r="F89" s="95">
        <v>1</v>
      </c>
      <c r="G89" s="94">
        <v>1</v>
      </c>
      <c r="H89" s="94">
        <v>0</v>
      </c>
      <c r="I89" s="94">
        <v>1.6595</v>
      </c>
      <c r="J89" s="94">
        <v>0</v>
      </c>
      <c r="K89" s="94">
        <v>0.87119999999999997</v>
      </c>
      <c r="L89" s="94" t="s">
        <v>267</v>
      </c>
      <c r="M89" s="99" t="s">
        <v>274</v>
      </c>
      <c r="N89" s="279">
        <v>1.7745526450000537</v>
      </c>
      <c r="O89" s="285" t="s">
        <v>176</v>
      </c>
      <c r="P89" s="279" t="s">
        <v>267</v>
      </c>
      <c r="Q89" s="95">
        <v>-999</v>
      </c>
      <c r="R89" s="96" t="s">
        <v>235</v>
      </c>
      <c r="S89" s="94" t="s">
        <v>236</v>
      </c>
      <c r="T89" s="94"/>
      <c r="U89" s="282"/>
      <c r="V89" s="282"/>
      <c r="W89" s="282"/>
      <c r="X89" s="282"/>
    </row>
    <row r="90" spans="1:24" x14ac:dyDescent="0.2">
      <c r="A90" s="99">
        <v>36</v>
      </c>
      <c r="B90" s="94" t="s">
        <v>309</v>
      </c>
      <c r="C90" s="94">
        <v>0.33573761424295467</v>
      </c>
      <c r="D90" s="94">
        <v>3.3189445755261038</v>
      </c>
      <c r="E90" s="99">
        <v>0</v>
      </c>
      <c r="F90" s="95">
        <v>1</v>
      </c>
      <c r="G90" s="94">
        <v>1</v>
      </c>
      <c r="H90" s="94">
        <v>0</v>
      </c>
      <c r="I90" s="94">
        <v>1.6595</v>
      </c>
      <c r="J90" s="94">
        <v>0</v>
      </c>
      <c r="K90" s="94">
        <v>0.87119999999999997</v>
      </c>
      <c r="L90" s="94" t="s">
        <v>267</v>
      </c>
      <c r="M90" s="99" t="s">
        <v>274</v>
      </c>
      <c r="N90" s="279">
        <v>1.7745526450000537</v>
      </c>
      <c r="O90" s="285" t="s">
        <v>176</v>
      </c>
      <c r="P90" s="279" t="s">
        <v>267</v>
      </c>
      <c r="Q90" s="95">
        <v>-999</v>
      </c>
      <c r="R90" s="96" t="s">
        <v>235</v>
      </c>
      <c r="S90" s="94" t="s">
        <v>236</v>
      </c>
      <c r="T90" s="94"/>
      <c r="U90" s="282"/>
      <c r="V90" s="282"/>
      <c r="W90" s="282"/>
      <c r="X90" s="282"/>
    </row>
    <row r="91" spans="1:24" x14ac:dyDescent="0.2">
      <c r="A91" s="99">
        <v>47</v>
      </c>
      <c r="B91" s="94" t="s">
        <v>320</v>
      </c>
      <c r="C91" s="94">
        <v>0.33573761424295467</v>
      </c>
      <c r="D91" s="94">
        <v>3.3189445755261038</v>
      </c>
      <c r="E91" s="99">
        <v>0</v>
      </c>
      <c r="F91" s="95">
        <v>1</v>
      </c>
      <c r="G91" s="94">
        <v>1</v>
      </c>
      <c r="H91" s="94">
        <v>0</v>
      </c>
      <c r="I91" s="94">
        <v>1.6595</v>
      </c>
      <c r="J91" s="94">
        <v>0</v>
      </c>
      <c r="K91" s="94">
        <v>0.7722</v>
      </c>
      <c r="L91" s="94" t="s">
        <v>267</v>
      </c>
      <c r="M91" s="99" t="s">
        <v>274</v>
      </c>
      <c r="N91" s="279">
        <v>1.7745526450000537</v>
      </c>
      <c r="O91" s="285" t="s">
        <v>176</v>
      </c>
      <c r="P91" s="279" t="s">
        <v>267</v>
      </c>
      <c r="Q91" s="95">
        <v>-999</v>
      </c>
      <c r="R91" s="96" t="s">
        <v>235</v>
      </c>
      <c r="S91" s="94" t="s">
        <v>236</v>
      </c>
      <c r="T91" s="94"/>
      <c r="U91" s="282"/>
      <c r="V91" s="282"/>
      <c r="W91" s="282"/>
      <c r="X91" s="282"/>
    </row>
    <row r="92" spans="1:24" x14ac:dyDescent="0.2">
      <c r="A92" s="99">
        <v>48</v>
      </c>
      <c r="B92" s="94" t="s">
        <v>321</v>
      </c>
      <c r="C92" s="94">
        <v>0.33573761424295467</v>
      </c>
      <c r="D92" s="94">
        <v>3.3189445755261038</v>
      </c>
      <c r="E92" s="99">
        <v>0</v>
      </c>
      <c r="F92" s="95">
        <v>1</v>
      </c>
      <c r="G92" s="94">
        <v>1</v>
      </c>
      <c r="H92" s="94">
        <v>0</v>
      </c>
      <c r="I92" s="94">
        <v>1.6595</v>
      </c>
      <c r="J92" s="94">
        <v>0</v>
      </c>
      <c r="K92" s="94">
        <v>0.81179999999999997</v>
      </c>
      <c r="L92" s="94" t="s">
        <v>267</v>
      </c>
      <c r="M92" s="99" t="s">
        <v>274</v>
      </c>
      <c r="N92" s="279">
        <v>1.7745526450000537</v>
      </c>
      <c r="O92" s="285" t="s">
        <v>176</v>
      </c>
      <c r="P92" s="279" t="s">
        <v>267</v>
      </c>
      <c r="Q92" s="95">
        <v>-999</v>
      </c>
      <c r="R92" s="96" t="s">
        <v>235</v>
      </c>
      <c r="S92" s="94" t="s">
        <v>236</v>
      </c>
      <c r="T92" s="94"/>
      <c r="U92" s="282"/>
      <c r="V92" s="282"/>
      <c r="W92" s="282"/>
      <c r="X92" s="282"/>
    </row>
    <row r="93" spans="1:24" x14ac:dyDescent="0.2">
      <c r="A93" s="99">
        <v>59</v>
      </c>
      <c r="B93" s="94" t="s">
        <v>332</v>
      </c>
      <c r="C93" s="94">
        <v>0.28379190284415556</v>
      </c>
      <c r="D93" s="94">
        <v>3.6391503612720717</v>
      </c>
      <c r="E93" s="99">
        <v>0</v>
      </c>
      <c r="F93" s="95">
        <v>1</v>
      </c>
      <c r="G93" s="94">
        <v>1</v>
      </c>
      <c r="H93" s="94">
        <v>0</v>
      </c>
      <c r="I93" s="94">
        <v>1.8195000000000001</v>
      </c>
      <c r="J93" s="94">
        <v>0</v>
      </c>
      <c r="K93" s="94">
        <v>1.3068</v>
      </c>
      <c r="L93" s="94" t="s">
        <v>268</v>
      </c>
      <c r="M93" s="99" t="s">
        <v>274</v>
      </c>
      <c r="N93" s="281">
        <v>1.8937169998372005</v>
      </c>
      <c r="O93" s="285" t="s">
        <v>176</v>
      </c>
      <c r="P93" s="281" t="s">
        <v>268</v>
      </c>
      <c r="Q93" s="95">
        <v>-999</v>
      </c>
      <c r="R93" s="96" t="s">
        <v>235</v>
      </c>
      <c r="S93" s="94" t="s">
        <v>236</v>
      </c>
      <c r="T93" s="94"/>
      <c r="U93" s="282"/>
      <c r="V93" s="282"/>
      <c r="W93" s="282"/>
      <c r="X93" s="282"/>
    </row>
    <row r="94" spans="1:24" x14ac:dyDescent="0.2">
      <c r="A94" s="99">
        <v>60</v>
      </c>
      <c r="B94" s="94" t="s">
        <v>333</v>
      </c>
      <c r="C94" s="94">
        <v>0.28379190284415556</v>
      </c>
      <c r="D94" s="94">
        <v>3.6391503612720717</v>
      </c>
      <c r="E94" s="99">
        <v>4</v>
      </c>
      <c r="F94" s="95">
        <v>2.0073852982828592E-12</v>
      </c>
      <c r="G94" s="94">
        <v>1.9203626858823468</v>
      </c>
      <c r="H94" s="94">
        <v>0.99999881925713374</v>
      </c>
      <c r="I94" s="94">
        <v>1.8195000000000001</v>
      </c>
      <c r="J94" s="94">
        <v>42.194875503382058</v>
      </c>
      <c r="K94" s="94">
        <v>1.4157</v>
      </c>
      <c r="L94" s="94" t="s">
        <v>268</v>
      </c>
      <c r="M94" s="99" t="s">
        <v>274</v>
      </c>
      <c r="N94" s="281">
        <v>1.8937169998372005</v>
      </c>
      <c r="O94" s="285" t="s">
        <v>176</v>
      </c>
      <c r="P94" s="281" t="s">
        <v>268</v>
      </c>
      <c r="Q94" s="95">
        <v>-999</v>
      </c>
      <c r="R94" s="96" t="s">
        <v>235</v>
      </c>
      <c r="S94" s="94" t="s">
        <v>334</v>
      </c>
      <c r="T94" s="94"/>
      <c r="U94" s="282"/>
      <c r="V94" s="282"/>
      <c r="W94" s="282"/>
      <c r="X94" s="282"/>
    </row>
    <row r="95" spans="1:24" x14ac:dyDescent="0.2">
      <c r="A95" s="99">
        <v>71</v>
      </c>
      <c r="B95" s="94" t="s">
        <v>345</v>
      </c>
      <c r="C95" s="94">
        <v>0.28379190284415556</v>
      </c>
      <c r="D95" s="94">
        <v>3.6391503612720717</v>
      </c>
      <c r="E95" s="99">
        <v>0</v>
      </c>
      <c r="F95" s="95">
        <v>1</v>
      </c>
      <c r="G95" s="94">
        <v>1</v>
      </c>
      <c r="H95" s="94">
        <v>0</v>
      </c>
      <c r="I95" s="94">
        <v>1.8195000000000001</v>
      </c>
      <c r="J95" s="94">
        <v>0</v>
      </c>
      <c r="K95" s="94">
        <v>1.2870000000000001</v>
      </c>
      <c r="L95" s="94" t="s">
        <v>268</v>
      </c>
      <c r="M95" s="99" t="s">
        <v>274</v>
      </c>
      <c r="N95" s="281">
        <v>1.8937169998372005</v>
      </c>
      <c r="O95" s="285" t="s">
        <v>176</v>
      </c>
      <c r="P95" s="281" t="s">
        <v>268</v>
      </c>
      <c r="Q95" s="95">
        <v>-999</v>
      </c>
      <c r="R95" s="96" t="s">
        <v>235</v>
      </c>
      <c r="S95" s="94" t="s">
        <v>236</v>
      </c>
      <c r="T95" s="94"/>
      <c r="U95" s="282"/>
      <c r="V95" s="282"/>
      <c r="W95" s="282"/>
      <c r="X95" s="282"/>
    </row>
    <row r="96" spans="1:24" x14ac:dyDescent="0.2">
      <c r="A96" s="99">
        <v>72</v>
      </c>
      <c r="B96" s="94" t="s">
        <v>346</v>
      </c>
      <c r="C96" s="94">
        <v>0.28379190284415556</v>
      </c>
      <c r="D96" s="94">
        <v>3.6391503612720717</v>
      </c>
      <c r="E96" s="99">
        <v>2</v>
      </c>
      <c r="F96" s="95">
        <v>3.1588179699235547E-14</v>
      </c>
      <c r="G96" s="94">
        <v>1.9898762654667994</v>
      </c>
      <c r="H96" s="94">
        <v>0.99999999999997424</v>
      </c>
      <c r="I96" s="94">
        <v>1.8195000000000001</v>
      </c>
      <c r="J96" s="94">
        <v>46.048282770788248</v>
      </c>
      <c r="K96" s="94">
        <v>1.4355</v>
      </c>
      <c r="L96" s="94" t="s">
        <v>268</v>
      </c>
      <c r="M96" s="99" t="s">
        <v>274</v>
      </c>
      <c r="N96" s="281">
        <v>1.8937169998372005</v>
      </c>
      <c r="O96" s="285" t="s">
        <v>176</v>
      </c>
      <c r="P96" s="281" t="s">
        <v>268</v>
      </c>
      <c r="Q96" s="95">
        <v>-999</v>
      </c>
      <c r="R96" s="96" t="s">
        <v>235</v>
      </c>
      <c r="S96" s="94" t="s">
        <v>236</v>
      </c>
      <c r="T96" s="94"/>
      <c r="U96" s="282"/>
      <c r="V96" s="282"/>
      <c r="W96" s="282"/>
      <c r="X96" s="282"/>
    </row>
    <row r="97" spans="1:24" x14ac:dyDescent="0.2">
      <c r="A97" s="99">
        <v>83</v>
      </c>
      <c r="B97" s="94" t="s">
        <v>238</v>
      </c>
      <c r="C97" s="94">
        <v>0.44157044735331252</v>
      </c>
      <c r="D97" s="94">
        <v>4.8528850016212113</v>
      </c>
      <c r="E97" s="99">
        <v>0</v>
      </c>
      <c r="F97" s="95">
        <v>1</v>
      </c>
      <c r="G97" s="94">
        <v>1</v>
      </c>
      <c r="H97" s="94">
        <v>0</v>
      </c>
      <c r="I97" s="94">
        <v>2.4265000000000003</v>
      </c>
      <c r="J97" s="94">
        <v>0</v>
      </c>
      <c r="K97" s="94">
        <v>0.99</v>
      </c>
      <c r="L97" s="94" t="s">
        <v>220</v>
      </c>
      <c r="M97" s="99" t="s">
        <v>274</v>
      </c>
      <c r="N97" s="295">
        <v>1.8216783084715331</v>
      </c>
      <c r="O97" s="285" t="s">
        <v>176</v>
      </c>
      <c r="P97" s="295" t="s">
        <v>220</v>
      </c>
      <c r="Q97" s="95">
        <v>-999</v>
      </c>
      <c r="R97" s="96" t="s">
        <v>235</v>
      </c>
      <c r="S97" s="94" t="s">
        <v>236</v>
      </c>
      <c r="T97" s="94"/>
      <c r="U97" s="282"/>
      <c r="V97" s="282"/>
      <c r="W97" s="282"/>
      <c r="X97" s="282"/>
    </row>
    <row r="98" spans="1:24" x14ac:dyDescent="0.2">
      <c r="A98" s="99">
        <v>84</v>
      </c>
      <c r="B98" s="94" t="s">
        <v>239</v>
      </c>
      <c r="C98" s="94">
        <v>0.44157044735331252</v>
      </c>
      <c r="D98" s="94">
        <v>4.8528850016212113</v>
      </c>
      <c r="E98" s="99">
        <v>3</v>
      </c>
      <c r="F98" s="95">
        <v>9.5946736866146472E-11</v>
      </c>
      <c r="G98" s="94">
        <v>1.8546882611920104</v>
      </c>
      <c r="H98" s="94">
        <v>0.9999620184112753</v>
      </c>
      <c r="I98" s="94">
        <v>2.4265000000000003</v>
      </c>
      <c r="J98" s="94">
        <v>38.777777189094671</v>
      </c>
      <c r="K98" s="94">
        <v>0.9325794514358412</v>
      </c>
      <c r="L98" s="94" t="s">
        <v>220</v>
      </c>
      <c r="M98" s="99" t="s">
        <v>274</v>
      </c>
      <c r="N98" s="295">
        <v>1.8216783084715331</v>
      </c>
      <c r="O98" s="285" t="s">
        <v>176</v>
      </c>
      <c r="P98" s="295" t="s">
        <v>220</v>
      </c>
      <c r="Q98" s="95">
        <v>-999</v>
      </c>
      <c r="R98" s="96" t="s">
        <v>235</v>
      </c>
      <c r="S98" s="94" t="s">
        <v>250</v>
      </c>
      <c r="T98" s="94"/>
      <c r="U98" s="282"/>
      <c r="V98" s="282"/>
      <c r="W98" s="282"/>
      <c r="X98" s="282"/>
    </row>
    <row r="99" spans="1:24" x14ac:dyDescent="0.2">
      <c r="A99" s="99">
        <v>95</v>
      </c>
      <c r="B99" s="94" t="s">
        <v>241</v>
      </c>
      <c r="C99" s="94">
        <v>0.44157044735331252</v>
      </c>
      <c r="D99" s="94">
        <v>4.8528850016212113</v>
      </c>
      <c r="E99" s="99">
        <v>0</v>
      </c>
      <c r="F99" s="95">
        <v>1</v>
      </c>
      <c r="G99" s="94">
        <v>1</v>
      </c>
      <c r="H99" s="94">
        <v>0</v>
      </c>
      <c r="I99" s="94">
        <v>2.4265000000000003</v>
      </c>
      <c r="J99" s="94">
        <v>0</v>
      </c>
      <c r="K99" s="94">
        <v>0.88109999999999999</v>
      </c>
      <c r="L99" s="94" t="s">
        <v>220</v>
      </c>
      <c r="M99" s="99" t="s">
        <v>274</v>
      </c>
      <c r="N99" s="295">
        <v>1.8216783084715331</v>
      </c>
      <c r="O99" s="285" t="s">
        <v>176</v>
      </c>
      <c r="P99" s="295" t="s">
        <v>220</v>
      </c>
      <c r="Q99" s="95">
        <v>-999</v>
      </c>
      <c r="R99" s="96" t="s">
        <v>235</v>
      </c>
      <c r="S99" s="94" t="s">
        <v>236</v>
      </c>
      <c r="T99" s="94"/>
      <c r="U99" s="282"/>
      <c r="V99" s="282"/>
      <c r="W99" s="282"/>
      <c r="X99" s="282"/>
    </row>
    <row r="100" spans="1:24" x14ac:dyDescent="0.2">
      <c r="A100" s="99">
        <v>96</v>
      </c>
      <c r="B100" s="94" t="s">
        <v>242</v>
      </c>
      <c r="C100" s="94">
        <v>0.44157044735331252</v>
      </c>
      <c r="D100" s="94">
        <v>4.8528850016212113</v>
      </c>
      <c r="E100" s="99">
        <v>0</v>
      </c>
      <c r="F100" s="95">
        <v>1</v>
      </c>
      <c r="G100" s="94">
        <v>1</v>
      </c>
      <c r="H100" s="94">
        <v>0</v>
      </c>
      <c r="I100" s="94">
        <v>2.4265000000000003</v>
      </c>
      <c r="J100" s="94">
        <v>0</v>
      </c>
      <c r="K100" s="94">
        <v>0.98009999999999997</v>
      </c>
      <c r="L100" s="94" t="s">
        <v>220</v>
      </c>
      <c r="M100" s="99" t="s">
        <v>274</v>
      </c>
      <c r="N100" s="295">
        <v>1.8216783084715331</v>
      </c>
      <c r="O100" s="285" t="s">
        <v>176</v>
      </c>
      <c r="P100" s="295" t="s">
        <v>220</v>
      </c>
      <c r="Q100" s="95">
        <v>-999</v>
      </c>
      <c r="R100" s="96" t="s">
        <v>235</v>
      </c>
      <c r="S100" s="94" t="s">
        <v>236</v>
      </c>
      <c r="T100" s="94"/>
      <c r="U100" s="282"/>
      <c r="V100" s="282"/>
      <c r="W100" s="282"/>
      <c r="X100" s="282"/>
    </row>
  </sheetData>
  <sortState ref="A5:T100">
    <sortCondition ref="O5:O100"/>
  </sortState>
  <mergeCells count="81">
    <mergeCell ref="U85:X100"/>
    <mergeCell ref="X77:X80"/>
    <mergeCell ref="X81:X84"/>
    <mergeCell ref="X53:X56"/>
    <mergeCell ref="X57:X60"/>
    <mergeCell ref="X61:X64"/>
    <mergeCell ref="X65:X68"/>
    <mergeCell ref="X69:X72"/>
    <mergeCell ref="X73:X76"/>
    <mergeCell ref="X49:X52"/>
    <mergeCell ref="X5:X8"/>
    <mergeCell ref="X9:X12"/>
    <mergeCell ref="X13:X16"/>
    <mergeCell ref="X17:X20"/>
    <mergeCell ref="X21:X24"/>
    <mergeCell ref="X25:X28"/>
    <mergeCell ref="X29:X32"/>
    <mergeCell ref="X33:X36"/>
    <mergeCell ref="X37:X40"/>
    <mergeCell ref="X41:X44"/>
    <mergeCell ref="X45:X48"/>
    <mergeCell ref="W81:W84"/>
    <mergeCell ref="W37:W40"/>
    <mergeCell ref="W41:W44"/>
    <mergeCell ref="W45:W48"/>
    <mergeCell ref="W49:W52"/>
    <mergeCell ref="W53:W56"/>
    <mergeCell ref="W57:W60"/>
    <mergeCell ref="W61:W64"/>
    <mergeCell ref="W65:W68"/>
    <mergeCell ref="W69:W72"/>
    <mergeCell ref="W73:W76"/>
    <mergeCell ref="W77:W80"/>
    <mergeCell ref="U81:U84"/>
    <mergeCell ref="V81:V84"/>
    <mergeCell ref="W5:W8"/>
    <mergeCell ref="W9:W12"/>
    <mergeCell ref="W13:W16"/>
    <mergeCell ref="W17:W20"/>
    <mergeCell ref="W21:W24"/>
    <mergeCell ref="W25:W28"/>
    <mergeCell ref="W29:W32"/>
    <mergeCell ref="W33:W36"/>
    <mergeCell ref="U69:U72"/>
    <mergeCell ref="V69:V72"/>
    <mergeCell ref="U73:U76"/>
    <mergeCell ref="V73:V76"/>
    <mergeCell ref="U77:U80"/>
    <mergeCell ref="V77:V80"/>
    <mergeCell ref="U57:U60"/>
    <mergeCell ref="V57:V60"/>
    <mergeCell ref="U61:U64"/>
    <mergeCell ref="V61:V64"/>
    <mergeCell ref="U65:U68"/>
    <mergeCell ref="V65:V68"/>
    <mergeCell ref="U45:U48"/>
    <mergeCell ref="V45:V48"/>
    <mergeCell ref="U49:U52"/>
    <mergeCell ref="V49:V52"/>
    <mergeCell ref="U53:U56"/>
    <mergeCell ref="V53:V56"/>
    <mergeCell ref="U33:U36"/>
    <mergeCell ref="V33:V36"/>
    <mergeCell ref="U37:U40"/>
    <mergeCell ref="V37:V40"/>
    <mergeCell ref="U41:U44"/>
    <mergeCell ref="V41:V44"/>
    <mergeCell ref="U21:U24"/>
    <mergeCell ref="V21:V24"/>
    <mergeCell ref="U25:U28"/>
    <mergeCell ref="V25:V28"/>
    <mergeCell ref="U29:U32"/>
    <mergeCell ref="V29:V32"/>
    <mergeCell ref="U17:U20"/>
    <mergeCell ref="V17:V20"/>
    <mergeCell ref="U5:U8"/>
    <mergeCell ref="V5:V8"/>
    <mergeCell ref="U9:U12"/>
    <mergeCell ref="V9:V12"/>
    <mergeCell ref="U13:U16"/>
    <mergeCell ref="V13:V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85" zoomScaleNormal="85" workbookViewId="0">
      <selection activeCell="A3" sqref="A3:A8"/>
    </sheetView>
  </sheetViews>
  <sheetFormatPr defaultRowHeight="12.75" x14ac:dyDescent="0.2"/>
  <cols>
    <col min="1" max="2" width="6.7109375" style="7" customWidth="1"/>
    <col min="3" max="3" width="14.140625" style="7" bestFit="1" customWidth="1"/>
    <col min="4" max="4" width="28.7109375" style="7" customWidth="1"/>
    <col min="5" max="5" width="12.42578125" style="7" bestFit="1" customWidth="1"/>
    <col min="6" max="6" width="9" style="7" bestFit="1" customWidth="1"/>
    <col min="7" max="16384" width="9.140625" style="7"/>
  </cols>
  <sheetData>
    <row r="1" spans="1:6" ht="24" customHeight="1" thickTop="1" x14ac:dyDescent="0.2">
      <c r="A1" s="141" t="s">
        <v>370</v>
      </c>
      <c r="B1" s="142"/>
      <c r="C1" s="142"/>
      <c r="D1" s="142"/>
      <c r="E1" s="142"/>
      <c r="F1" s="143"/>
    </row>
    <row r="2" spans="1:6" ht="38.25" x14ac:dyDescent="0.2">
      <c r="A2" s="133" t="s">
        <v>259</v>
      </c>
      <c r="B2" s="134" t="s">
        <v>260</v>
      </c>
      <c r="C2" s="135" t="s">
        <v>261</v>
      </c>
      <c r="D2" s="136" t="s">
        <v>262</v>
      </c>
      <c r="E2" s="137" t="s">
        <v>121</v>
      </c>
      <c r="F2" s="138" t="s">
        <v>265</v>
      </c>
    </row>
    <row r="3" spans="1:6" x14ac:dyDescent="0.2">
      <c r="A3" s="144" t="s">
        <v>264</v>
      </c>
      <c r="B3" s="146" t="s">
        <v>266</v>
      </c>
      <c r="C3" s="139" t="s">
        <v>253</v>
      </c>
      <c r="D3" s="147" t="s">
        <v>371</v>
      </c>
      <c r="E3" s="148" t="s">
        <v>368</v>
      </c>
      <c r="F3" s="149">
        <f>linregpcr_output!N5</f>
        <v>1.7098629585160103</v>
      </c>
    </row>
    <row r="4" spans="1:6" x14ac:dyDescent="0.2">
      <c r="A4" s="145"/>
      <c r="B4" s="146"/>
      <c r="C4" s="139" t="s">
        <v>254</v>
      </c>
      <c r="D4" s="147"/>
      <c r="E4" s="148"/>
      <c r="F4" s="149"/>
    </row>
    <row r="5" spans="1:6" x14ac:dyDescent="0.2">
      <c r="A5" s="145"/>
      <c r="B5" s="146" t="s">
        <v>267</v>
      </c>
      <c r="C5" s="139" t="s">
        <v>255</v>
      </c>
      <c r="D5" s="147" t="s">
        <v>372</v>
      </c>
      <c r="E5" s="148" t="s">
        <v>369</v>
      </c>
      <c r="F5" s="149">
        <f>linregpcr_output!N9</f>
        <v>1.7745526450000537</v>
      </c>
    </row>
    <row r="6" spans="1:6" x14ac:dyDescent="0.2">
      <c r="A6" s="145"/>
      <c r="B6" s="146"/>
      <c r="C6" s="139" t="s">
        <v>256</v>
      </c>
      <c r="D6" s="147"/>
      <c r="E6" s="148"/>
      <c r="F6" s="149"/>
    </row>
    <row r="7" spans="1:6" x14ac:dyDescent="0.2">
      <c r="A7" s="145"/>
      <c r="B7" s="146" t="s">
        <v>268</v>
      </c>
      <c r="C7" s="139" t="s">
        <v>257</v>
      </c>
      <c r="D7" s="147" t="s">
        <v>373</v>
      </c>
      <c r="E7" s="148" t="s">
        <v>368</v>
      </c>
      <c r="F7" s="149">
        <f>linregpcr_output!N13</f>
        <v>1.8937169998372005</v>
      </c>
    </row>
    <row r="8" spans="1:6" x14ac:dyDescent="0.2">
      <c r="A8" s="145"/>
      <c r="B8" s="146"/>
      <c r="C8" s="139" t="s">
        <v>258</v>
      </c>
      <c r="D8" s="147"/>
      <c r="E8" s="148"/>
      <c r="F8" s="149"/>
    </row>
    <row r="9" spans="1:6" ht="29.25" customHeight="1" x14ac:dyDescent="0.2">
      <c r="A9" s="144" t="s">
        <v>263</v>
      </c>
      <c r="B9" s="146" t="s">
        <v>8</v>
      </c>
      <c r="C9" s="140" t="s">
        <v>122</v>
      </c>
      <c r="D9" s="153" t="s">
        <v>374</v>
      </c>
      <c r="E9" s="148" t="s">
        <v>368</v>
      </c>
      <c r="F9" s="149">
        <f>linregpcr_output!N17</f>
        <v>1.8216783084715331</v>
      </c>
    </row>
    <row r="10" spans="1:6" ht="29.25" customHeight="1" thickBot="1" x14ac:dyDescent="0.25">
      <c r="A10" s="151"/>
      <c r="B10" s="152"/>
      <c r="C10" s="100" t="s">
        <v>123</v>
      </c>
      <c r="D10" s="154"/>
      <c r="E10" s="155"/>
      <c r="F10" s="150"/>
    </row>
    <row r="11" spans="1:6" ht="13.5" thickTop="1" x14ac:dyDescent="0.2"/>
  </sheetData>
  <mergeCells count="19">
    <mergeCell ref="F9:F10"/>
    <mergeCell ref="A9:A10"/>
    <mergeCell ref="B9:B10"/>
    <mergeCell ref="D9:D10"/>
    <mergeCell ref="E9:E10"/>
    <mergeCell ref="A1:F1"/>
    <mergeCell ref="A3:A8"/>
    <mergeCell ref="B3:B4"/>
    <mergeCell ref="D3:D4"/>
    <mergeCell ref="E3:E4"/>
    <mergeCell ref="B5:B6"/>
    <mergeCell ref="D5:D6"/>
    <mergeCell ref="E5:E6"/>
    <mergeCell ref="B7:B8"/>
    <mergeCell ref="F3:F4"/>
    <mergeCell ref="F5:F6"/>
    <mergeCell ref="F7:F8"/>
    <mergeCell ref="D7:D8"/>
    <mergeCell ref="E7:E8"/>
  </mergeCells>
  <conditionalFormatting sqref="E9:E10">
    <cfRule type="colorScale" priority="4">
      <colorScale>
        <cfvo type="min"/>
        <cfvo type="max"/>
        <color rgb="FFFFEF9C"/>
        <color rgb="FFFF7128"/>
      </colorScale>
    </cfRule>
  </conditionalFormatting>
  <conditionalFormatting sqref="E3:E8">
    <cfRule type="colorScale" priority="11">
      <colorScale>
        <cfvo type="min"/>
        <cfvo type="max"/>
        <color rgb="FFFFEF9C"/>
        <color rgb="FFFF7128"/>
      </colorScale>
    </cfRule>
  </conditionalFormatting>
  <conditionalFormatting sqref="E9:E10">
    <cfRule type="colorScale" priority="1">
      <colorScale>
        <cfvo type="min"/>
        <cfvo type="max"/>
        <color rgb="FFFFEF9C"/>
        <color rgb="FFFF7128"/>
      </colorScale>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workbookViewId="0">
      <selection activeCell="O24" sqref="O24"/>
    </sheetView>
  </sheetViews>
  <sheetFormatPr defaultRowHeight="12.75" x14ac:dyDescent="0.2"/>
  <cols>
    <col min="1" max="1" width="8.5703125" style="7" bestFit="1" customWidth="1"/>
    <col min="2" max="2" width="8.140625" style="7" bestFit="1" customWidth="1"/>
    <col min="3" max="3" width="10.85546875" style="114" bestFit="1" customWidth="1"/>
    <col min="4" max="4" width="8.140625" style="114" customWidth="1"/>
    <col min="5" max="16384" width="9.140625" style="7"/>
  </cols>
  <sheetData>
    <row r="1" spans="1:4" ht="27" customHeight="1" thickTop="1" x14ac:dyDescent="0.2">
      <c r="A1" s="161" t="s">
        <v>16</v>
      </c>
      <c r="B1" s="165" t="s">
        <v>367</v>
      </c>
      <c r="C1" s="163" t="s">
        <v>248</v>
      </c>
      <c r="D1" s="164"/>
    </row>
    <row r="2" spans="1:4" ht="26.25" thickBot="1" x14ac:dyDescent="0.25">
      <c r="A2" s="160"/>
      <c r="B2" s="166"/>
      <c r="C2" s="122" t="s">
        <v>394</v>
      </c>
      <c r="D2" s="123" t="s">
        <v>395</v>
      </c>
    </row>
    <row r="3" spans="1:4" ht="13.5" thickTop="1" x14ac:dyDescent="0.2">
      <c r="A3" s="161" t="str">
        <f>linregpcr_output!O5</f>
        <v>1Col</v>
      </c>
      <c r="B3" s="130" t="s">
        <v>266</v>
      </c>
      <c r="C3" s="131">
        <f>linregpcr_output!W5</f>
        <v>0.63384771758370562</v>
      </c>
      <c r="D3" s="132">
        <f>linregpcr_output!X5</f>
        <v>0.15702108722162153</v>
      </c>
    </row>
    <row r="4" spans="1:4" x14ac:dyDescent="0.2">
      <c r="A4" s="159"/>
      <c r="B4" s="116" t="s">
        <v>267</v>
      </c>
      <c r="C4" s="117">
        <f>linregpcr_output!W9</f>
        <v>0.65559969558961273</v>
      </c>
      <c r="D4" s="118">
        <f>linregpcr_output!X9</f>
        <v>0.16341805122419639</v>
      </c>
    </row>
    <row r="5" spans="1:4" x14ac:dyDescent="0.2">
      <c r="A5" s="159"/>
      <c r="B5" s="116" t="s">
        <v>268</v>
      </c>
      <c r="C5" s="117">
        <f>linregpcr_output!W13</f>
        <v>0.89434625420824809</v>
      </c>
      <c r="D5" s="118">
        <f>linregpcr_output!X13</f>
        <v>0.15022430671113818</v>
      </c>
    </row>
    <row r="6" spans="1:4" ht="13.5" thickBot="1" x14ac:dyDescent="0.25">
      <c r="A6" s="162"/>
      <c r="B6" s="119" t="s">
        <v>220</v>
      </c>
      <c r="C6" s="120">
        <f>linregpcr_output!W17</f>
        <v>1</v>
      </c>
      <c r="D6" s="121">
        <f>linregpcr_output!X17</f>
        <v>0.14199704635786101</v>
      </c>
    </row>
    <row r="7" spans="1:4" ht="13.5" thickTop="1" x14ac:dyDescent="0.2">
      <c r="A7" s="158" t="str">
        <f>linregpcr_output!O69</f>
        <v>5Col</v>
      </c>
      <c r="B7" s="127" t="s">
        <v>266</v>
      </c>
      <c r="C7" s="128">
        <f>linregpcr_output!W69</f>
        <v>0.55131530915006455</v>
      </c>
      <c r="D7" s="129">
        <f>linregpcr_output!X69</f>
        <v>0.10739271072956129</v>
      </c>
    </row>
    <row r="8" spans="1:4" x14ac:dyDescent="0.2">
      <c r="A8" s="159"/>
      <c r="B8" s="116" t="s">
        <v>267</v>
      </c>
      <c r="C8" s="117">
        <f>linregpcr_output!W73</f>
        <v>0.82301982778132954</v>
      </c>
      <c r="D8" s="118">
        <f>linregpcr_output!X73</f>
        <v>0.12241591521246936</v>
      </c>
    </row>
    <row r="9" spans="1:4" x14ac:dyDescent="0.2">
      <c r="A9" s="159"/>
      <c r="B9" s="116" t="s">
        <v>268</v>
      </c>
      <c r="C9" s="117">
        <f>linregpcr_output!W77</f>
        <v>1.0560451137502169</v>
      </c>
      <c r="D9" s="118">
        <f>linregpcr_output!X77</f>
        <v>6.032916236926128E-2</v>
      </c>
    </row>
    <row r="10" spans="1:4" ht="13.5" thickBot="1" x14ac:dyDescent="0.25">
      <c r="A10" s="160"/>
      <c r="B10" s="124" t="s">
        <v>220</v>
      </c>
      <c r="C10" s="125">
        <f>linregpcr_output!W81</f>
        <v>1</v>
      </c>
      <c r="D10" s="126">
        <f>linregpcr_output!X81</f>
        <v>5.8650789427957969E-2</v>
      </c>
    </row>
    <row r="11" spans="1:4" ht="13.5" thickTop="1" x14ac:dyDescent="0.2">
      <c r="A11" s="161" t="str">
        <f>linregpcr_output!O21</f>
        <v>2ami1</v>
      </c>
      <c r="B11" s="130" t="s">
        <v>266</v>
      </c>
      <c r="C11" s="131">
        <f>linregpcr_output!W21</f>
        <v>0.4364316919966133</v>
      </c>
      <c r="D11" s="132">
        <f>linregpcr_output!X21</f>
        <v>5.358014187406878E-2</v>
      </c>
    </row>
    <row r="12" spans="1:4" x14ac:dyDescent="0.2">
      <c r="A12" s="159"/>
      <c r="B12" s="116" t="s">
        <v>267</v>
      </c>
      <c r="C12" s="117">
        <f>linregpcr_output!W25</f>
        <v>0.67269029639467925</v>
      </c>
      <c r="D12" s="118">
        <f>linregpcr_output!X25</f>
        <v>4.4576479607674087E-2</v>
      </c>
    </row>
    <row r="13" spans="1:4" x14ac:dyDescent="0.2">
      <c r="A13" s="159"/>
      <c r="B13" s="116" t="s">
        <v>268</v>
      </c>
      <c r="C13" s="117">
        <f>linregpcr_output!W29</f>
        <v>0.77367879036638465</v>
      </c>
      <c r="D13" s="118">
        <f>linregpcr_output!X29</f>
        <v>0.15524598442166068</v>
      </c>
    </row>
    <row r="14" spans="1:4" ht="13.5" thickBot="1" x14ac:dyDescent="0.25">
      <c r="A14" s="162"/>
      <c r="B14" s="119" t="s">
        <v>220</v>
      </c>
      <c r="C14" s="120">
        <f>linregpcr_output!W33</f>
        <v>1</v>
      </c>
      <c r="D14" s="121">
        <f>linregpcr_output!X33</f>
        <v>4.4817840708480834E-2</v>
      </c>
    </row>
    <row r="15" spans="1:4" ht="13.5" thickTop="1" x14ac:dyDescent="0.2">
      <c r="A15" s="158" t="str">
        <f>linregpcr_output!O37</f>
        <v>3ami2</v>
      </c>
      <c r="B15" s="127" t="s">
        <v>266</v>
      </c>
      <c r="C15" s="128">
        <f>linregpcr_output!W37</f>
        <v>0.73818629609951736</v>
      </c>
      <c r="D15" s="129">
        <f>linregpcr_output!X37</f>
        <v>6.1762203870928761E-2</v>
      </c>
    </row>
    <row r="16" spans="1:4" x14ac:dyDescent="0.2">
      <c r="A16" s="159"/>
      <c r="B16" s="116" t="s">
        <v>267</v>
      </c>
      <c r="C16" s="117">
        <f>linregpcr_output!W41</f>
        <v>0.95871452048769323</v>
      </c>
      <c r="D16" s="118">
        <f>linregpcr_output!X41</f>
        <v>0.1009078852583791</v>
      </c>
    </row>
    <row r="17" spans="1:13" x14ac:dyDescent="0.2">
      <c r="A17" s="159"/>
      <c r="B17" s="116" t="s">
        <v>268</v>
      </c>
      <c r="C17" s="117">
        <f>linregpcr_output!W45</f>
        <v>1.1863225718231682</v>
      </c>
      <c r="D17" s="118">
        <f>linregpcr_output!X45</f>
        <v>0.1189815625334151</v>
      </c>
    </row>
    <row r="18" spans="1:13" ht="13.5" thickBot="1" x14ac:dyDescent="0.25">
      <c r="A18" s="160"/>
      <c r="B18" s="124" t="s">
        <v>220</v>
      </c>
      <c r="C18" s="125">
        <f>linregpcr_output!W49</f>
        <v>1</v>
      </c>
      <c r="D18" s="126">
        <f>linregpcr_output!X49</f>
        <v>0.10922629570778468</v>
      </c>
    </row>
    <row r="19" spans="1:13" ht="13.5" thickTop="1" x14ac:dyDescent="0.2">
      <c r="A19" s="161" t="str">
        <f>linregpcr_output!O53</f>
        <v>4ami2</v>
      </c>
      <c r="B19" s="130" t="s">
        <v>266</v>
      </c>
      <c r="C19" s="131">
        <f>linregpcr_output!W53</f>
        <v>0.62930197612757066</v>
      </c>
      <c r="D19" s="132">
        <f>linregpcr_output!X53</f>
        <v>4.6503486766031971E-2</v>
      </c>
    </row>
    <row r="20" spans="1:13" x14ac:dyDescent="0.2">
      <c r="A20" s="159"/>
      <c r="B20" s="116" t="s">
        <v>267</v>
      </c>
      <c r="C20" s="117">
        <f>linregpcr_output!W57</f>
        <v>0.91694440952117184</v>
      </c>
      <c r="D20" s="118">
        <f>linregpcr_output!X57</f>
        <v>7.7959257427049775E-2</v>
      </c>
    </row>
    <row r="21" spans="1:13" x14ac:dyDescent="0.2">
      <c r="A21" s="159"/>
      <c r="B21" s="116" t="s">
        <v>268</v>
      </c>
      <c r="C21" s="117">
        <f>linregpcr_output!W61</f>
        <v>1.1353146853883631</v>
      </c>
      <c r="D21" s="118">
        <f>linregpcr_output!X61</f>
        <v>9.7924503710265676E-2</v>
      </c>
    </row>
    <row r="22" spans="1:13" ht="13.5" thickBot="1" x14ac:dyDescent="0.25">
      <c r="A22" s="162"/>
      <c r="B22" s="119" t="s">
        <v>220</v>
      </c>
      <c r="C22" s="120">
        <f>linregpcr_output!W65</f>
        <v>1</v>
      </c>
      <c r="D22" s="121">
        <f>linregpcr_output!X65</f>
        <v>4.3904170039943326E-2</v>
      </c>
    </row>
    <row r="23" spans="1:13" ht="14.25" thickTop="1" thickBot="1" x14ac:dyDescent="0.25"/>
    <row r="24" spans="1:13" ht="75.75" customHeight="1" thickTop="1" x14ac:dyDescent="0.2">
      <c r="E24" s="302" t="s">
        <v>396</v>
      </c>
      <c r="F24" s="303"/>
      <c r="G24" s="303"/>
      <c r="H24" s="303"/>
      <c r="I24" s="303"/>
      <c r="J24" s="303"/>
      <c r="K24" s="303"/>
      <c r="L24" s="303"/>
      <c r="M24" s="304"/>
    </row>
    <row r="25" spans="1:13" ht="19.5" customHeight="1" thickBot="1" x14ac:dyDescent="0.25">
      <c r="E25" s="305" t="s">
        <v>393</v>
      </c>
      <c r="F25" s="306"/>
      <c r="G25" s="306"/>
      <c r="H25" s="306"/>
      <c r="I25" s="306"/>
      <c r="J25" s="306"/>
      <c r="K25" s="306"/>
      <c r="L25" s="306"/>
      <c r="M25" s="307"/>
    </row>
    <row r="26" spans="1:13" ht="13.5" thickTop="1" x14ac:dyDescent="0.2"/>
  </sheetData>
  <mergeCells count="10">
    <mergeCell ref="E25:M25"/>
    <mergeCell ref="E24:M24"/>
    <mergeCell ref="A15:A18"/>
    <mergeCell ref="A19:A22"/>
    <mergeCell ref="A7:A10"/>
    <mergeCell ref="C1:D1"/>
    <mergeCell ref="A1:A2"/>
    <mergeCell ref="B1:B2"/>
    <mergeCell ref="A3:A6"/>
    <mergeCell ref="A11:A14"/>
  </mergeCells>
  <pageMargins left="0.7" right="0.7"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N27"/>
  <sheetViews>
    <sheetView zoomScaleSheetLayoutView="40" workbookViewId="0">
      <selection activeCell="O9" sqref="O9"/>
    </sheetView>
  </sheetViews>
  <sheetFormatPr defaultRowHeight="12.75" x14ac:dyDescent="0.2"/>
  <cols>
    <col min="1" max="1" width="4.7109375" style="69" bestFit="1" customWidth="1"/>
    <col min="2" max="2" width="15.140625" style="20" bestFit="1" customWidth="1"/>
    <col min="3" max="3" width="6.5703125" style="20" bestFit="1" customWidth="1"/>
    <col min="4" max="4" width="7.7109375" style="20" bestFit="1" customWidth="1"/>
    <col min="5" max="5" width="0.5703125" style="20" customWidth="1"/>
    <col min="6" max="6" width="8.85546875" style="20" bestFit="1" customWidth="1"/>
    <col min="7" max="7" width="0.5703125" style="20" customWidth="1"/>
    <col min="8" max="11" width="7.85546875" style="20" bestFit="1" customWidth="1"/>
    <col min="12" max="12" width="0.5703125" style="20" customWidth="1"/>
    <col min="13" max="13" width="8.42578125" style="20" customWidth="1"/>
    <col min="14" max="170" width="9.140625" style="20"/>
    <col min="171" max="252" width="9.140625" style="7"/>
    <col min="253" max="253" width="4" style="7" bestFit="1" customWidth="1"/>
    <col min="254" max="254" width="15.140625" style="7" bestFit="1" customWidth="1"/>
    <col min="255" max="255" width="6.5703125" style="7" bestFit="1" customWidth="1"/>
    <col min="256" max="256" width="7.7109375" style="7" bestFit="1" customWidth="1"/>
    <col min="257" max="257" width="0.5703125" style="7" customWidth="1"/>
    <col min="258" max="258" width="8.85546875" style="7" bestFit="1" customWidth="1"/>
    <col min="259" max="259" width="0.5703125" style="7" customWidth="1"/>
    <col min="260" max="264" width="7.140625" style="7" bestFit="1" customWidth="1"/>
    <col min="265" max="266" width="6.7109375" style="7" bestFit="1" customWidth="1"/>
    <col min="267" max="267" width="7.140625" style="7" bestFit="1" customWidth="1"/>
    <col min="268" max="268" width="0.5703125" style="7" customWidth="1"/>
    <col min="269" max="269" width="13.5703125" style="7" bestFit="1" customWidth="1"/>
    <col min="270" max="508" width="9.140625" style="7"/>
    <col min="509" max="509" width="4" style="7" bestFit="1" customWidth="1"/>
    <col min="510" max="510" width="15.140625" style="7" bestFit="1" customWidth="1"/>
    <col min="511" max="511" width="6.5703125" style="7" bestFit="1" customWidth="1"/>
    <col min="512" max="512" width="7.7109375" style="7" bestFit="1" customWidth="1"/>
    <col min="513" max="513" width="0.5703125" style="7" customWidth="1"/>
    <col min="514" max="514" width="8.85546875" style="7" bestFit="1" customWidth="1"/>
    <col min="515" max="515" width="0.5703125" style="7" customWidth="1"/>
    <col min="516" max="520" width="7.140625" style="7" bestFit="1" customWidth="1"/>
    <col min="521" max="522" width="6.7109375" style="7" bestFit="1" customWidth="1"/>
    <col min="523" max="523" width="7.140625" style="7" bestFit="1" customWidth="1"/>
    <col min="524" max="524" width="0.5703125" style="7" customWidth="1"/>
    <col min="525" max="525" width="13.5703125" style="7" bestFit="1" customWidth="1"/>
    <col min="526" max="764" width="9.140625" style="7"/>
    <col min="765" max="765" width="4" style="7" bestFit="1" customWidth="1"/>
    <col min="766" max="766" width="15.140625" style="7" bestFit="1" customWidth="1"/>
    <col min="767" max="767" width="6.5703125" style="7" bestFit="1" customWidth="1"/>
    <col min="768" max="768" width="7.7109375" style="7" bestFit="1" customWidth="1"/>
    <col min="769" max="769" width="0.5703125" style="7" customWidth="1"/>
    <col min="770" max="770" width="8.85546875" style="7" bestFit="1" customWidth="1"/>
    <col min="771" max="771" width="0.5703125" style="7" customWidth="1"/>
    <col min="772" max="776" width="7.140625" style="7" bestFit="1" customWidth="1"/>
    <col min="777" max="778" width="6.7109375" style="7" bestFit="1" customWidth="1"/>
    <col min="779" max="779" width="7.140625" style="7" bestFit="1" customWidth="1"/>
    <col min="780" max="780" width="0.5703125" style="7" customWidth="1"/>
    <col min="781" max="781" width="13.5703125" style="7" bestFit="1" customWidth="1"/>
    <col min="782" max="1020" width="9.140625" style="7"/>
    <col min="1021" max="1021" width="4" style="7" bestFit="1" customWidth="1"/>
    <col min="1022" max="1022" width="15.140625" style="7" bestFit="1" customWidth="1"/>
    <col min="1023" max="1023" width="6.5703125" style="7" bestFit="1" customWidth="1"/>
    <col min="1024" max="1024" width="7.7109375" style="7" bestFit="1" customWidth="1"/>
    <col min="1025" max="1025" width="0.5703125" style="7" customWidth="1"/>
    <col min="1026" max="1026" width="8.85546875" style="7" bestFit="1" customWidth="1"/>
    <col min="1027" max="1027" width="0.5703125" style="7" customWidth="1"/>
    <col min="1028" max="1032" width="7.140625" style="7" bestFit="1" customWidth="1"/>
    <col min="1033" max="1034" width="6.7109375" style="7" bestFit="1" customWidth="1"/>
    <col min="1035" max="1035" width="7.140625" style="7" bestFit="1" customWidth="1"/>
    <col min="1036" max="1036" width="0.5703125" style="7" customWidth="1"/>
    <col min="1037" max="1037" width="13.5703125" style="7" bestFit="1" customWidth="1"/>
    <col min="1038" max="1276" width="9.140625" style="7"/>
    <col min="1277" max="1277" width="4" style="7" bestFit="1" customWidth="1"/>
    <col min="1278" max="1278" width="15.140625" style="7" bestFit="1" customWidth="1"/>
    <col min="1279" max="1279" width="6.5703125" style="7" bestFit="1" customWidth="1"/>
    <col min="1280" max="1280" width="7.7109375" style="7" bestFit="1" customWidth="1"/>
    <col min="1281" max="1281" width="0.5703125" style="7" customWidth="1"/>
    <col min="1282" max="1282" width="8.85546875" style="7" bestFit="1" customWidth="1"/>
    <col min="1283" max="1283" width="0.5703125" style="7" customWidth="1"/>
    <col min="1284" max="1288" width="7.140625" style="7" bestFit="1" customWidth="1"/>
    <col min="1289" max="1290" width="6.7109375" style="7" bestFit="1" customWidth="1"/>
    <col min="1291" max="1291" width="7.140625" style="7" bestFit="1" customWidth="1"/>
    <col min="1292" max="1292" width="0.5703125" style="7" customWidth="1"/>
    <col min="1293" max="1293" width="13.5703125" style="7" bestFit="1" customWidth="1"/>
    <col min="1294" max="1532" width="9.140625" style="7"/>
    <col min="1533" max="1533" width="4" style="7" bestFit="1" customWidth="1"/>
    <col min="1534" max="1534" width="15.140625" style="7" bestFit="1" customWidth="1"/>
    <col min="1535" max="1535" width="6.5703125" style="7" bestFit="1" customWidth="1"/>
    <col min="1536" max="1536" width="7.7109375" style="7" bestFit="1" customWidth="1"/>
    <col min="1537" max="1537" width="0.5703125" style="7" customWidth="1"/>
    <col min="1538" max="1538" width="8.85546875" style="7" bestFit="1" customWidth="1"/>
    <col min="1539" max="1539" width="0.5703125" style="7" customWidth="1"/>
    <col min="1540" max="1544" width="7.140625" style="7" bestFit="1" customWidth="1"/>
    <col min="1545" max="1546" width="6.7109375" style="7" bestFit="1" customWidth="1"/>
    <col min="1547" max="1547" width="7.140625" style="7" bestFit="1" customWidth="1"/>
    <col min="1548" max="1548" width="0.5703125" style="7" customWidth="1"/>
    <col min="1549" max="1549" width="13.5703125" style="7" bestFit="1" customWidth="1"/>
    <col min="1550" max="1788" width="9.140625" style="7"/>
    <col min="1789" max="1789" width="4" style="7" bestFit="1" customWidth="1"/>
    <col min="1790" max="1790" width="15.140625" style="7" bestFit="1" customWidth="1"/>
    <col min="1791" max="1791" width="6.5703125" style="7" bestFit="1" customWidth="1"/>
    <col min="1792" max="1792" width="7.7109375" style="7" bestFit="1" customWidth="1"/>
    <col min="1793" max="1793" width="0.5703125" style="7" customWidth="1"/>
    <col min="1794" max="1794" width="8.85546875" style="7" bestFit="1" customWidth="1"/>
    <col min="1795" max="1795" width="0.5703125" style="7" customWidth="1"/>
    <col min="1796" max="1800" width="7.140625" style="7" bestFit="1" customWidth="1"/>
    <col min="1801" max="1802" width="6.7109375" style="7" bestFit="1" customWidth="1"/>
    <col min="1803" max="1803" width="7.140625" style="7" bestFit="1" customWidth="1"/>
    <col min="1804" max="1804" width="0.5703125" style="7" customWidth="1"/>
    <col min="1805" max="1805" width="13.5703125" style="7" bestFit="1" customWidth="1"/>
    <col min="1806" max="2044" width="9.140625" style="7"/>
    <col min="2045" max="2045" width="4" style="7" bestFit="1" customWidth="1"/>
    <col min="2046" max="2046" width="15.140625" style="7" bestFit="1" customWidth="1"/>
    <col min="2047" max="2047" width="6.5703125" style="7" bestFit="1" customWidth="1"/>
    <col min="2048" max="2048" width="7.7109375" style="7" bestFit="1" customWidth="1"/>
    <col min="2049" max="2049" width="0.5703125" style="7" customWidth="1"/>
    <col min="2050" max="2050" width="8.85546875" style="7" bestFit="1" customWidth="1"/>
    <col min="2051" max="2051" width="0.5703125" style="7" customWidth="1"/>
    <col min="2052" max="2056" width="7.140625" style="7" bestFit="1" customWidth="1"/>
    <col min="2057" max="2058" width="6.7109375" style="7" bestFit="1" customWidth="1"/>
    <col min="2059" max="2059" width="7.140625" style="7" bestFit="1" customWidth="1"/>
    <col min="2060" max="2060" width="0.5703125" style="7" customWidth="1"/>
    <col min="2061" max="2061" width="13.5703125" style="7" bestFit="1" customWidth="1"/>
    <col min="2062" max="2300" width="9.140625" style="7"/>
    <col min="2301" max="2301" width="4" style="7" bestFit="1" customWidth="1"/>
    <col min="2302" max="2302" width="15.140625" style="7" bestFit="1" customWidth="1"/>
    <col min="2303" max="2303" width="6.5703125" style="7" bestFit="1" customWidth="1"/>
    <col min="2304" max="2304" width="7.7109375" style="7" bestFit="1" customWidth="1"/>
    <col min="2305" max="2305" width="0.5703125" style="7" customWidth="1"/>
    <col min="2306" max="2306" width="8.85546875" style="7" bestFit="1" customWidth="1"/>
    <col min="2307" max="2307" width="0.5703125" style="7" customWidth="1"/>
    <col min="2308" max="2312" width="7.140625" style="7" bestFit="1" customWidth="1"/>
    <col min="2313" max="2314" width="6.7109375" style="7" bestFit="1" customWidth="1"/>
    <col min="2315" max="2315" width="7.140625" style="7" bestFit="1" customWidth="1"/>
    <col min="2316" max="2316" width="0.5703125" style="7" customWidth="1"/>
    <col min="2317" max="2317" width="13.5703125" style="7" bestFit="1" customWidth="1"/>
    <col min="2318" max="2556" width="9.140625" style="7"/>
    <col min="2557" max="2557" width="4" style="7" bestFit="1" customWidth="1"/>
    <col min="2558" max="2558" width="15.140625" style="7" bestFit="1" customWidth="1"/>
    <col min="2559" max="2559" width="6.5703125" style="7" bestFit="1" customWidth="1"/>
    <col min="2560" max="2560" width="7.7109375" style="7" bestFit="1" customWidth="1"/>
    <col min="2561" max="2561" width="0.5703125" style="7" customWidth="1"/>
    <col min="2562" max="2562" width="8.85546875" style="7" bestFit="1" customWidth="1"/>
    <col min="2563" max="2563" width="0.5703125" style="7" customWidth="1"/>
    <col min="2564" max="2568" width="7.140625" style="7" bestFit="1" customWidth="1"/>
    <col min="2569" max="2570" width="6.7109375" style="7" bestFit="1" customWidth="1"/>
    <col min="2571" max="2571" width="7.140625" style="7" bestFit="1" customWidth="1"/>
    <col min="2572" max="2572" width="0.5703125" style="7" customWidth="1"/>
    <col min="2573" max="2573" width="13.5703125" style="7" bestFit="1" customWidth="1"/>
    <col min="2574" max="2812" width="9.140625" style="7"/>
    <col min="2813" max="2813" width="4" style="7" bestFit="1" customWidth="1"/>
    <col min="2814" max="2814" width="15.140625" style="7" bestFit="1" customWidth="1"/>
    <col min="2815" max="2815" width="6.5703125" style="7" bestFit="1" customWidth="1"/>
    <col min="2816" max="2816" width="7.7109375" style="7" bestFit="1" customWidth="1"/>
    <col min="2817" max="2817" width="0.5703125" style="7" customWidth="1"/>
    <col min="2818" max="2818" width="8.85546875" style="7" bestFit="1" customWidth="1"/>
    <col min="2819" max="2819" width="0.5703125" style="7" customWidth="1"/>
    <col min="2820" max="2824" width="7.140625" style="7" bestFit="1" customWidth="1"/>
    <col min="2825" max="2826" width="6.7109375" style="7" bestFit="1" customWidth="1"/>
    <col min="2827" max="2827" width="7.140625" style="7" bestFit="1" customWidth="1"/>
    <col min="2828" max="2828" width="0.5703125" style="7" customWidth="1"/>
    <col min="2829" max="2829" width="13.5703125" style="7" bestFit="1" customWidth="1"/>
    <col min="2830" max="3068" width="9.140625" style="7"/>
    <col min="3069" max="3069" width="4" style="7" bestFit="1" customWidth="1"/>
    <col min="3070" max="3070" width="15.140625" style="7" bestFit="1" customWidth="1"/>
    <col min="3071" max="3071" width="6.5703125" style="7" bestFit="1" customWidth="1"/>
    <col min="3072" max="3072" width="7.7109375" style="7" bestFit="1" customWidth="1"/>
    <col min="3073" max="3073" width="0.5703125" style="7" customWidth="1"/>
    <col min="3074" max="3074" width="8.85546875" style="7" bestFit="1" customWidth="1"/>
    <col min="3075" max="3075" width="0.5703125" style="7" customWidth="1"/>
    <col min="3076" max="3080" width="7.140625" style="7" bestFit="1" customWidth="1"/>
    <col min="3081" max="3082" width="6.7109375" style="7" bestFit="1" customWidth="1"/>
    <col min="3083" max="3083" width="7.140625" style="7" bestFit="1" customWidth="1"/>
    <col min="3084" max="3084" width="0.5703125" style="7" customWidth="1"/>
    <col min="3085" max="3085" width="13.5703125" style="7" bestFit="1" customWidth="1"/>
    <col min="3086" max="3324" width="9.140625" style="7"/>
    <col min="3325" max="3325" width="4" style="7" bestFit="1" customWidth="1"/>
    <col min="3326" max="3326" width="15.140625" style="7" bestFit="1" customWidth="1"/>
    <col min="3327" max="3327" width="6.5703125" style="7" bestFit="1" customWidth="1"/>
    <col min="3328" max="3328" width="7.7109375" style="7" bestFit="1" customWidth="1"/>
    <col min="3329" max="3329" width="0.5703125" style="7" customWidth="1"/>
    <col min="3330" max="3330" width="8.85546875" style="7" bestFit="1" customWidth="1"/>
    <col min="3331" max="3331" width="0.5703125" style="7" customWidth="1"/>
    <col min="3332" max="3336" width="7.140625" style="7" bestFit="1" customWidth="1"/>
    <col min="3337" max="3338" width="6.7109375" style="7" bestFit="1" customWidth="1"/>
    <col min="3339" max="3339" width="7.140625" style="7" bestFit="1" customWidth="1"/>
    <col min="3340" max="3340" width="0.5703125" style="7" customWidth="1"/>
    <col min="3341" max="3341" width="13.5703125" style="7" bestFit="1" customWidth="1"/>
    <col min="3342" max="3580" width="9.140625" style="7"/>
    <col min="3581" max="3581" width="4" style="7" bestFit="1" customWidth="1"/>
    <col min="3582" max="3582" width="15.140625" style="7" bestFit="1" customWidth="1"/>
    <col min="3583" max="3583" width="6.5703125" style="7" bestFit="1" customWidth="1"/>
    <col min="3584" max="3584" width="7.7109375" style="7" bestFit="1" customWidth="1"/>
    <col min="3585" max="3585" width="0.5703125" style="7" customWidth="1"/>
    <col min="3586" max="3586" width="8.85546875" style="7" bestFit="1" customWidth="1"/>
    <col min="3587" max="3587" width="0.5703125" style="7" customWidth="1"/>
    <col min="3588" max="3592" width="7.140625" style="7" bestFit="1" customWidth="1"/>
    <col min="3593" max="3594" width="6.7109375" style="7" bestFit="1" customWidth="1"/>
    <col min="3595" max="3595" width="7.140625" style="7" bestFit="1" customWidth="1"/>
    <col min="3596" max="3596" width="0.5703125" style="7" customWidth="1"/>
    <col min="3597" max="3597" width="13.5703125" style="7" bestFit="1" customWidth="1"/>
    <col min="3598" max="3836" width="9.140625" style="7"/>
    <col min="3837" max="3837" width="4" style="7" bestFit="1" customWidth="1"/>
    <col min="3838" max="3838" width="15.140625" style="7" bestFit="1" customWidth="1"/>
    <col min="3839" max="3839" width="6.5703125" style="7" bestFit="1" customWidth="1"/>
    <col min="3840" max="3840" width="7.7109375" style="7" bestFit="1" customWidth="1"/>
    <col min="3841" max="3841" width="0.5703125" style="7" customWidth="1"/>
    <col min="3842" max="3842" width="8.85546875" style="7" bestFit="1" customWidth="1"/>
    <col min="3843" max="3843" width="0.5703125" style="7" customWidth="1"/>
    <col min="3844" max="3848" width="7.140625" style="7" bestFit="1" customWidth="1"/>
    <col min="3849" max="3850" width="6.7109375" style="7" bestFit="1" customWidth="1"/>
    <col min="3851" max="3851" width="7.140625" style="7" bestFit="1" customWidth="1"/>
    <col min="3852" max="3852" width="0.5703125" style="7" customWidth="1"/>
    <col min="3853" max="3853" width="13.5703125" style="7" bestFit="1" customWidth="1"/>
    <col min="3854" max="4092" width="9.140625" style="7"/>
    <col min="4093" max="4093" width="4" style="7" bestFit="1" customWidth="1"/>
    <col min="4094" max="4094" width="15.140625" style="7" bestFit="1" customWidth="1"/>
    <col min="4095" max="4095" width="6.5703125" style="7" bestFit="1" customWidth="1"/>
    <col min="4096" max="4096" width="7.7109375" style="7" bestFit="1" customWidth="1"/>
    <col min="4097" max="4097" width="0.5703125" style="7" customWidth="1"/>
    <col min="4098" max="4098" width="8.85546875" style="7" bestFit="1" customWidth="1"/>
    <col min="4099" max="4099" width="0.5703125" style="7" customWidth="1"/>
    <col min="4100" max="4104" width="7.140625" style="7" bestFit="1" customWidth="1"/>
    <col min="4105" max="4106" width="6.7109375" style="7" bestFit="1" customWidth="1"/>
    <col min="4107" max="4107" width="7.140625" style="7" bestFit="1" customWidth="1"/>
    <col min="4108" max="4108" width="0.5703125" style="7" customWidth="1"/>
    <col min="4109" max="4109" width="13.5703125" style="7" bestFit="1" customWidth="1"/>
    <col min="4110" max="4348" width="9.140625" style="7"/>
    <col min="4349" max="4349" width="4" style="7" bestFit="1" customWidth="1"/>
    <col min="4350" max="4350" width="15.140625" style="7" bestFit="1" customWidth="1"/>
    <col min="4351" max="4351" width="6.5703125" style="7" bestFit="1" customWidth="1"/>
    <col min="4352" max="4352" width="7.7109375" style="7" bestFit="1" customWidth="1"/>
    <col min="4353" max="4353" width="0.5703125" style="7" customWidth="1"/>
    <col min="4354" max="4354" width="8.85546875" style="7" bestFit="1" customWidth="1"/>
    <col min="4355" max="4355" width="0.5703125" style="7" customWidth="1"/>
    <col min="4356" max="4360" width="7.140625" style="7" bestFit="1" customWidth="1"/>
    <col min="4361" max="4362" width="6.7109375" style="7" bestFit="1" customWidth="1"/>
    <col min="4363" max="4363" width="7.140625" style="7" bestFit="1" customWidth="1"/>
    <col min="4364" max="4364" width="0.5703125" style="7" customWidth="1"/>
    <col min="4365" max="4365" width="13.5703125" style="7" bestFit="1" customWidth="1"/>
    <col min="4366" max="4604" width="9.140625" style="7"/>
    <col min="4605" max="4605" width="4" style="7" bestFit="1" customWidth="1"/>
    <col min="4606" max="4606" width="15.140625" style="7" bestFit="1" customWidth="1"/>
    <col min="4607" max="4607" width="6.5703125" style="7" bestFit="1" customWidth="1"/>
    <col min="4608" max="4608" width="7.7109375" style="7" bestFit="1" customWidth="1"/>
    <col min="4609" max="4609" width="0.5703125" style="7" customWidth="1"/>
    <col min="4610" max="4610" width="8.85546875" style="7" bestFit="1" customWidth="1"/>
    <col min="4611" max="4611" width="0.5703125" style="7" customWidth="1"/>
    <col min="4612" max="4616" width="7.140625" style="7" bestFit="1" customWidth="1"/>
    <col min="4617" max="4618" width="6.7109375" style="7" bestFit="1" customWidth="1"/>
    <col min="4619" max="4619" width="7.140625" style="7" bestFit="1" customWidth="1"/>
    <col min="4620" max="4620" width="0.5703125" style="7" customWidth="1"/>
    <col min="4621" max="4621" width="13.5703125" style="7" bestFit="1" customWidth="1"/>
    <col min="4622" max="4860" width="9.140625" style="7"/>
    <col min="4861" max="4861" width="4" style="7" bestFit="1" customWidth="1"/>
    <col min="4862" max="4862" width="15.140625" style="7" bestFit="1" customWidth="1"/>
    <col min="4863" max="4863" width="6.5703125" style="7" bestFit="1" customWidth="1"/>
    <col min="4864" max="4864" width="7.7109375" style="7" bestFit="1" customWidth="1"/>
    <col min="4865" max="4865" width="0.5703125" style="7" customWidth="1"/>
    <col min="4866" max="4866" width="8.85546875" style="7" bestFit="1" customWidth="1"/>
    <col min="4867" max="4867" width="0.5703125" style="7" customWidth="1"/>
    <col min="4868" max="4872" width="7.140625" style="7" bestFit="1" customWidth="1"/>
    <col min="4873" max="4874" width="6.7109375" style="7" bestFit="1" customWidth="1"/>
    <col min="4875" max="4875" width="7.140625" style="7" bestFit="1" customWidth="1"/>
    <col min="4876" max="4876" width="0.5703125" style="7" customWidth="1"/>
    <col min="4877" max="4877" width="13.5703125" style="7" bestFit="1" customWidth="1"/>
    <col min="4878" max="5116" width="9.140625" style="7"/>
    <col min="5117" max="5117" width="4" style="7" bestFit="1" customWidth="1"/>
    <col min="5118" max="5118" width="15.140625" style="7" bestFit="1" customWidth="1"/>
    <col min="5119" max="5119" width="6.5703125" style="7" bestFit="1" customWidth="1"/>
    <col min="5120" max="5120" width="7.7109375" style="7" bestFit="1" customWidth="1"/>
    <col min="5121" max="5121" width="0.5703125" style="7" customWidth="1"/>
    <col min="5122" max="5122" width="8.85546875" style="7" bestFit="1" customWidth="1"/>
    <col min="5123" max="5123" width="0.5703125" style="7" customWidth="1"/>
    <col min="5124" max="5128" width="7.140625" style="7" bestFit="1" customWidth="1"/>
    <col min="5129" max="5130" width="6.7109375" style="7" bestFit="1" customWidth="1"/>
    <col min="5131" max="5131" width="7.140625" style="7" bestFit="1" customWidth="1"/>
    <col min="5132" max="5132" width="0.5703125" style="7" customWidth="1"/>
    <col min="5133" max="5133" width="13.5703125" style="7" bestFit="1" customWidth="1"/>
    <col min="5134" max="5372" width="9.140625" style="7"/>
    <col min="5373" max="5373" width="4" style="7" bestFit="1" customWidth="1"/>
    <col min="5374" max="5374" width="15.140625" style="7" bestFit="1" customWidth="1"/>
    <col min="5375" max="5375" width="6.5703125" style="7" bestFit="1" customWidth="1"/>
    <col min="5376" max="5376" width="7.7109375" style="7" bestFit="1" customWidth="1"/>
    <col min="5377" max="5377" width="0.5703125" style="7" customWidth="1"/>
    <col min="5378" max="5378" width="8.85546875" style="7" bestFit="1" customWidth="1"/>
    <col min="5379" max="5379" width="0.5703125" style="7" customWidth="1"/>
    <col min="5380" max="5384" width="7.140625" style="7" bestFit="1" customWidth="1"/>
    <col min="5385" max="5386" width="6.7109375" style="7" bestFit="1" customWidth="1"/>
    <col min="5387" max="5387" width="7.140625" style="7" bestFit="1" customWidth="1"/>
    <col min="5388" max="5388" width="0.5703125" style="7" customWidth="1"/>
    <col min="5389" max="5389" width="13.5703125" style="7" bestFit="1" customWidth="1"/>
    <col min="5390" max="5628" width="9.140625" style="7"/>
    <col min="5629" max="5629" width="4" style="7" bestFit="1" customWidth="1"/>
    <col min="5630" max="5630" width="15.140625" style="7" bestFit="1" customWidth="1"/>
    <col min="5631" max="5631" width="6.5703125" style="7" bestFit="1" customWidth="1"/>
    <col min="5632" max="5632" width="7.7109375" style="7" bestFit="1" customWidth="1"/>
    <col min="5633" max="5633" width="0.5703125" style="7" customWidth="1"/>
    <col min="5634" max="5634" width="8.85546875" style="7" bestFit="1" customWidth="1"/>
    <col min="5635" max="5635" width="0.5703125" style="7" customWidth="1"/>
    <col min="5636" max="5640" width="7.140625" style="7" bestFit="1" customWidth="1"/>
    <col min="5641" max="5642" width="6.7109375" style="7" bestFit="1" customWidth="1"/>
    <col min="5643" max="5643" width="7.140625" style="7" bestFit="1" customWidth="1"/>
    <col min="5644" max="5644" width="0.5703125" style="7" customWidth="1"/>
    <col min="5645" max="5645" width="13.5703125" style="7" bestFit="1" customWidth="1"/>
    <col min="5646" max="5884" width="9.140625" style="7"/>
    <col min="5885" max="5885" width="4" style="7" bestFit="1" customWidth="1"/>
    <col min="5886" max="5886" width="15.140625" style="7" bestFit="1" customWidth="1"/>
    <col min="5887" max="5887" width="6.5703125" style="7" bestFit="1" customWidth="1"/>
    <col min="5888" max="5888" width="7.7109375" style="7" bestFit="1" customWidth="1"/>
    <col min="5889" max="5889" width="0.5703125" style="7" customWidth="1"/>
    <col min="5890" max="5890" width="8.85546875" style="7" bestFit="1" customWidth="1"/>
    <col min="5891" max="5891" width="0.5703125" style="7" customWidth="1"/>
    <col min="5892" max="5896" width="7.140625" style="7" bestFit="1" customWidth="1"/>
    <col min="5897" max="5898" width="6.7109375" style="7" bestFit="1" customWidth="1"/>
    <col min="5899" max="5899" width="7.140625" style="7" bestFit="1" customWidth="1"/>
    <col min="5900" max="5900" width="0.5703125" style="7" customWidth="1"/>
    <col min="5901" max="5901" width="13.5703125" style="7" bestFit="1" customWidth="1"/>
    <col min="5902" max="6140" width="9.140625" style="7"/>
    <col min="6141" max="6141" width="4" style="7" bestFit="1" customWidth="1"/>
    <col min="6142" max="6142" width="15.140625" style="7" bestFit="1" customWidth="1"/>
    <col min="6143" max="6143" width="6.5703125" style="7" bestFit="1" customWidth="1"/>
    <col min="6144" max="6144" width="7.7109375" style="7" bestFit="1" customWidth="1"/>
    <col min="6145" max="6145" width="0.5703125" style="7" customWidth="1"/>
    <col min="6146" max="6146" width="8.85546875" style="7" bestFit="1" customWidth="1"/>
    <col min="6147" max="6147" width="0.5703125" style="7" customWidth="1"/>
    <col min="6148" max="6152" width="7.140625" style="7" bestFit="1" customWidth="1"/>
    <col min="6153" max="6154" width="6.7109375" style="7" bestFit="1" customWidth="1"/>
    <col min="6155" max="6155" width="7.140625" style="7" bestFit="1" customWidth="1"/>
    <col min="6156" max="6156" width="0.5703125" style="7" customWidth="1"/>
    <col min="6157" max="6157" width="13.5703125" style="7" bestFit="1" customWidth="1"/>
    <col min="6158" max="6396" width="9.140625" style="7"/>
    <col min="6397" max="6397" width="4" style="7" bestFit="1" customWidth="1"/>
    <col min="6398" max="6398" width="15.140625" style="7" bestFit="1" customWidth="1"/>
    <col min="6399" max="6399" width="6.5703125" style="7" bestFit="1" customWidth="1"/>
    <col min="6400" max="6400" width="7.7109375" style="7" bestFit="1" customWidth="1"/>
    <col min="6401" max="6401" width="0.5703125" style="7" customWidth="1"/>
    <col min="6402" max="6402" width="8.85546875" style="7" bestFit="1" customWidth="1"/>
    <col min="6403" max="6403" width="0.5703125" style="7" customWidth="1"/>
    <col min="6404" max="6408" width="7.140625" style="7" bestFit="1" customWidth="1"/>
    <col min="6409" max="6410" width="6.7109375" style="7" bestFit="1" customWidth="1"/>
    <col min="6411" max="6411" width="7.140625" style="7" bestFit="1" customWidth="1"/>
    <col min="6412" max="6412" width="0.5703125" style="7" customWidth="1"/>
    <col min="6413" max="6413" width="13.5703125" style="7" bestFit="1" customWidth="1"/>
    <col min="6414" max="6652" width="9.140625" style="7"/>
    <col min="6653" max="6653" width="4" style="7" bestFit="1" customWidth="1"/>
    <col min="6654" max="6654" width="15.140625" style="7" bestFit="1" customWidth="1"/>
    <col min="6655" max="6655" width="6.5703125" style="7" bestFit="1" customWidth="1"/>
    <col min="6656" max="6656" width="7.7109375" style="7" bestFit="1" customWidth="1"/>
    <col min="6657" max="6657" width="0.5703125" style="7" customWidth="1"/>
    <col min="6658" max="6658" width="8.85546875" style="7" bestFit="1" customWidth="1"/>
    <col min="6659" max="6659" width="0.5703125" style="7" customWidth="1"/>
    <col min="6660" max="6664" width="7.140625" style="7" bestFit="1" customWidth="1"/>
    <col min="6665" max="6666" width="6.7109375" style="7" bestFit="1" customWidth="1"/>
    <col min="6667" max="6667" width="7.140625" style="7" bestFit="1" customWidth="1"/>
    <col min="6668" max="6668" width="0.5703125" style="7" customWidth="1"/>
    <col min="6669" max="6669" width="13.5703125" style="7" bestFit="1" customWidth="1"/>
    <col min="6670" max="6908" width="9.140625" style="7"/>
    <col min="6909" max="6909" width="4" style="7" bestFit="1" customWidth="1"/>
    <col min="6910" max="6910" width="15.140625" style="7" bestFit="1" customWidth="1"/>
    <col min="6911" max="6911" width="6.5703125" style="7" bestFit="1" customWidth="1"/>
    <col min="6912" max="6912" width="7.7109375" style="7" bestFit="1" customWidth="1"/>
    <col min="6913" max="6913" width="0.5703125" style="7" customWidth="1"/>
    <col min="6914" max="6914" width="8.85546875" style="7" bestFit="1" customWidth="1"/>
    <col min="6915" max="6915" width="0.5703125" style="7" customWidth="1"/>
    <col min="6916" max="6920" width="7.140625" style="7" bestFit="1" customWidth="1"/>
    <col min="6921" max="6922" width="6.7109375" style="7" bestFit="1" customWidth="1"/>
    <col min="6923" max="6923" width="7.140625" style="7" bestFit="1" customWidth="1"/>
    <col min="6924" max="6924" width="0.5703125" style="7" customWidth="1"/>
    <col min="6925" max="6925" width="13.5703125" style="7" bestFit="1" customWidth="1"/>
    <col min="6926" max="7164" width="9.140625" style="7"/>
    <col min="7165" max="7165" width="4" style="7" bestFit="1" customWidth="1"/>
    <col min="7166" max="7166" width="15.140625" style="7" bestFit="1" customWidth="1"/>
    <col min="7167" max="7167" width="6.5703125" style="7" bestFit="1" customWidth="1"/>
    <col min="7168" max="7168" width="7.7109375" style="7" bestFit="1" customWidth="1"/>
    <col min="7169" max="7169" width="0.5703125" style="7" customWidth="1"/>
    <col min="7170" max="7170" width="8.85546875" style="7" bestFit="1" customWidth="1"/>
    <col min="7171" max="7171" width="0.5703125" style="7" customWidth="1"/>
    <col min="7172" max="7176" width="7.140625" style="7" bestFit="1" customWidth="1"/>
    <col min="7177" max="7178" width="6.7109375" style="7" bestFit="1" customWidth="1"/>
    <col min="7179" max="7179" width="7.140625" style="7" bestFit="1" customWidth="1"/>
    <col min="7180" max="7180" width="0.5703125" style="7" customWidth="1"/>
    <col min="7181" max="7181" width="13.5703125" style="7" bestFit="1" customWidth="1"/>
    <col min="7182" max="7420" width="9.140625" style="7"/>
    <col min="7421" max="7421" width="4" style="7" bestFit="1" customWidth="1"/>
    <col min="7422" max="7422" width="15.140625" style="7" bestFit="1" customWidth="1"/>
    <col min="7423" max="7423" width="6.5703125" style="7" bestFit="1" customWidth="1"/>
    <col min="7424" max="7424" width="7.7109375" style="7" bestFit="1" customWidth="1"/>
    <col min="7425" max="7425" width="0.5703125" style="7" customWidth="1"/>
    <col min="7426" max="7426" width="8.85546875" style="7" bestFit="1" customWidth="1"/>
    <col min="7427" max="7427" width="0.5703125" style="7" customWidth="1"/>
    <col min="7428" max="7432" width="7.140625" style="7" bestFit="1" customWidth="1"/>
    <col min="7433" max="7434" width="6.7109375" style="7" bestFit="1" customWidth="1"/>
    <col min="7435" max="7435" width="7.140625" style="7" bestFit="1" customWidth="1"/>
    <col min="7436" max="7436" width="0.5703125" style="7" customWidth="1"/>
    <col min="7437" max="7437" width="13.5703125" style="7" bestFit="1" customWidth="1"/>
    <col min="7438" max="7676" width="9.140625" style="7"/>
    <col min="7677" max="7677" width="4" style="7" bestFit="1" customWidth="1"/>
    <col min="7678" max="7678" width="15.140625" style="7" bestFit="1" customWidth="1"/>
    <col min="7679" max="7679" width="6.5703125" style="7" bestFit="1" customWidth="1"/>
    <col min="7680" max="7680" width="7.7109375" style="7" bestFit="1" customWidth="1"/>
    <col min="7681" max="7681" width="0.5703125" style="7" customWidth="1"/>
    <col min="7682" max="7682" width="8.85546875" style="7" bestFit="1" customWidth="1"/>
    <col min="7683" max="7683" width="0.5703125" style="7" customWidth="1"/>
    <col min="7684" max="7688" width="7.140625" style="7" bestFit="1" customWidth="1"/>
    <col min="7689" max="7690" width="6.7109375" style="7" bestFit="1" customWidth="1"/>
    <col min="7691" max="7691" width="7.140625" style="7" bestFit="1" customWidth="1"/>
    <col min="7692" max="7692" width="0.5703125" style="7" customWidth="1"/>
    <col min="7693" max="7693" width="13.5703125" style="7" bestFit="1" customWidth="1"/>
    <col min="7694" max="7932" width="9.140625" style="7"/>
    <col min="7933" max="7933" width="4" style="7" bestFit="1" customWidth="1"/>
    <col min="7934" max="7934" width="15.140625" style="7" bestFit="1" customWidth="1"/>
    <col min="7935" max="7935" width="6.5703125" style="7" bestFit="1" customWidth="1"/>
    <col min="7936" max="7936" width="7.7109375" style="7" bestFit="1" customWidth="1"/>
    <col min="7937" max="7937" width="0.5703125" style="7" customWidth="1"/>
    <col min="7938" max="7938" width="8.85546875" style="7" bestFit="1" customWidth="1"/>
    <col min="7939" max="7939" width="0.5703125" style="7" customWidth="1"/>
    <col min="7940" max="7944" width="7.140625" style="7" bestFit="1" customWidth="1"/>
    <col min="7945" max="7946" width="6.7109375" style="7" bestFit="1" customWidth="1"/>
    <col min="7947" max="7947" width="7.140625" style="7" bestFit="1" customWidth="1"/>
    <col min="7948" max="7948" width="0.5703125" style="7" customWidth="1"/>
    <col min="7949" max="7949" width="13.5703125" style="7" bestFit="1" customWidth="1"/>
    <col min="7950" max="8188" width="9.140625" style="7"/>
    <col min="8189" max="8189" width="4" style="7" bestFit="1" customWidth="1"/>
    <col min="8190" max="8190" width="15.140625" style="7" bestFit="1" customWidth="1"/>
    <col min="8191" max="8191" width="6.5703125" style="7" bestFit="1" customWidth="1"/>
    <col min="8192" max="8192" width="7.7109375" style="7" bestFit="1" customWidth="1"/>
    <col min="8193" max="8193" width="0.5703125" style="7" customWidth="1"/>
    <col min="8194" max="8194" width="8.85546875" style="7" bestFit="1" customWidth="1"/>
    <col min="8195" max="8195" width="0.5703125" style="7" customWidth="1"/>
    <col min="8196" max="8200" width="7.140625" style="7" bestFit="1" customWidth="1"/>
    <col min="8201" max="8202" width="6.7109375" style="7" bestFit="1" customWidth="1"/>
    <col min="8203" max="8203" width="7.140625" style="7" bestFit="1" customWidth="1"/>
    <col min="8204" max="8204" width="0.5703125" style="7" customWidth="1"/>
    <col min="8205" max="8205" width="13.5703125" style="7" bestFit="1" customWidth="1"/>
    <col min="8206" max="8444" width="9.140625" style="7"/>
    <col min="8445" max="8445" width="4" style="7" bestFit="1" customWidth="1"/>
    <col min="8446" max="8446" width="15.140625" style="7" bestFit="1" customWidth="1"/>
    <col min="8447" max="8447" width="6.5703125" style="7" bestFit="1" customWidth="1"/>
    <col min="8448" max="8448" width="7.7109375" style="7" bestFit="1" customWidth="1"/>
    <col min="8449" max="8449" width="0.5703125" style="7" customWidth="1"/>
    <col min="8450" max="8450" width="8.85546875" style="7" bestFit="1" customWidth="1"/>
    <col min="8451" max="8451" width="0.5703125" style="7" customWidth="1"/>
    <col min="8452" max="8456" width="7.140625" style="7" bestFit="1" customWidth="1"/>
    <col min="8457" max="8458" width="6.7109375" style="7" bestFit="1" customWidth="1"/>
    <col min="8459" max="8459" width="7.140625" style="7" bestFit="1" customWidth="1"/>
    <col min="8460" max="8460" width="0.5703125" style="7" customWidth="1"/>
    <col min="8461" max="8461" width="13.5703125" style="7" bestFit="1" customWidth="1"/>
    <col min="8462" max="8700" width="9.140625" style="7"/>
    <col min="8701" max="8701" width="4" style="7" bestFit="1" customWidth="1"/>
    <col min="8702" max="8702" width="15.140625" style="7" bestFit="1" customWidth="1"/>
    <col min="8703" max="8703" width="6.5703125" style="7" bestFit="1" customWidth="1"/>
    <col min="8704" max="8704" width="7.7109375" style="7" bestFit="1" customWidth="1"/>
    <col min="8705" max="8705" width="0.5703125" style="7" customWidth="1"/>
    <col min="8706" max="8706" width="8.85546875" style="7" bestFit="1" customWidth="1"/>
    <col min="8707" max="8707" width="0.5703125" style="7" customWidth="1"/>
    <col min="8708" max="8712" width="7.140625" style="7" bestFit="1" customWidth="1"/>
    <col min="8713" max="8714" width="6.7109375" style="7" bestFit="1" customWidth="1"/>
    <col min="8715" max="8715" width="7.140625" style="7" bestFit="1" customWidth="1"/>
    <col min="8716" max="8716" width="0.5703125" style="7" customWidth="1"/>
    <col min="8717" max="8717" width="13.5703125" style="7" bestFit="1" customWidth="1"/>
    <col min="8718" max="8956" width="9.140625" style="7"/>
    <col min="8957" max="8957" width="4" style="7" bestFit="1" customWidth="1"/>
    <col min="8958" max="8958" width="15.140625" style="7" bestFit="1" customWidth="1"/>
    <col min="8959" max="8959" width="6.5703125" style="7" bestFit="1" customWidth="1"/>
    <col min="8960" max="8960" width="7.7109375" style="7" bestFit="1" customWidth="1"/>
    <col min="8961" max="8961" width="0.5703125" style="7" customWidth="1"/>
    <col min="8962" max="8962" width="8.85546875" style="7" bestFit="1" customWidth="1"/>
    <col min="8963" max="8963" width="0.5703125" style="7" customWidth="1"/>
    <col min="8964" max="8968" width="7.140625" style="7" bestFit="1" customWidth="1"/>
    <col min="8969" max="8970" width="6.7109375" style="7" bestFit="1" customWidth="1"/>
    <col min="8971" max="8971" width="7.140625" style="7" bestFit="1" customWidth="1"/>
    <col min="8972" max="8972" width="0.5703125" style="7" customWidth="1"/>
    <col min="8973" max="8973" width="13.5703125" style="7" bestFit="1" customWidth="1"/>
    <col min="8974" max="9212" width="9.140625" style="7"/>
    <col min="9213" max="9213" width="4" style="7" bestFit="1" customWidth="1"/>
    <col min="9214" max="9214" width="15.140625" style="7" bestFit="1" customWidth="1"/>
    <col min="9215" max="9215" width="6.5703125" style="7" bestFit="1" customWidth="1"/>
    <col min="9216" max="9216" width="7.7109375" style="7" bestFit="1" customWidth="1"/>
    <col min="9217" max="9217" width="0.5703125" style="7" customWidth="1"/>
    <col min="9218" max="9218" width="8.85546875" style="7" bestFit="1" customWidth="1"/>
    <col min="9219" max="9219" width="0.5703125" style="7" customWidth="1"/>
    <col min="9220" max="9224" width="7.140625" style="7" bestFit="1" customWidth="1"/>
    <col min="9225" max="9226" width="6.7109375" style="7" bestFit="1" customWidth="1"/>
    <col min="9227" max="9227" width="7.140625" style="7" bestFit="1" customWidth="1"/>
    <col min="9228" max="9228" width="0.5703125" style="7" customWidth="1"/>
    <col min="9229" max="9229" width="13.5703125" style="7" bestFit="1" customWidth="1"/>
    <col min="9230" max="9468" width="9.140625" style="7"/>
    <col min="9469" max="9469" width="4" style="7" bestFit="1" customWidth="1"/>
    <col min="9470" max="9470" width="15.140625" style="7" bestFit="1" customWidth="1"/>
    <col min="9471" max="9471" width="6.5703125" style="7" bestFit="1" customWidth="1"/>
    <col min="9472" max="9472" width="7.7109375" style="7" bestFit="1" customWidth="1"/>
    <col min="9473" max="9473" width="0.5703125" style="7" customWidth="1"/>
    <col min="9474" max="9474" width="8.85546875" style="7" bestFit="1" customWidth="1"/>
    <col min="9475" max="9475" width="0.5703125" style="7" customWidth="1"/>
    <col min="9476" max="9480" width="7.140625" style="7" bestFit="1" customWidth="1"/>
    <col min="9481" max="9482" width="6.7109375" style="7" bestFit="1" customWidth="1"/>
    <col min="9483" max="9483" width="7.140625" style="7" bestFit="1" customWidth="1"/>
    <col min="9484" max="9484" width="0.5703125" style="7" customWidth="1"/>
    <col min="9485" max="9485" width="13.5703125" style="7" bestFit="1" customWidth="1"/>
    <col min="9486" max="9724" width="9.140625" style="7"/>
    <col min="9725" max="9725" width="4" style="7" bestFit="1" customWidth="1"/>
    <col min="9726" max="9726" width="15.140625" style="7" bestFit="1" customWidth="1"/>
    <col min="9727" max="9727" width="6.5703125" style="7" bestFit="1" customWidth="1"/>
    <col min="9728" max="9728" width="7.7109375" style="7" bestFit="1" customWidth="1"/>
    <col min="9729" max="9729" width="0.5703125" style="7" customWidth="1"/>
    <col min="9730" max="9730" width="8.85546875" style="7" bestFit="1" customWidth="1"/>
    <col min="9731" max="9731" width="0.5703125" style="7" customWidth="1"/>
    <col min="9732" max="9736" width="7.140625" style="7" bestFit="1" customWidth="1"/>
    <col min="9737" max="9738" width="6.7109375" style="7" bestFit="1" customWidth="1"/>
    <col min="9739" max="9739" width="7.140625" style="7" bestFit="1" customWidth="1"/>
    <col min="9740" max="9740" width="0.5703125" style="7" customWidth="1"/>
    <col min="9741" max="9741" width="13.5703125" style="7" bestFit="1" customWidth="1"/>
    <col min="9742" max="9980" width="9.140625" style="7"/>
    <col min="9981" max="9981" width="4" style="7" bestFit="1" customWidth="1"/>
    <col min="9982" max="9982" width="15.140625" style="7" bestFit="1" customWidth="1"/>
    <col min="9983" max="9983" width="6.5703125" style="7" bestFit="1" customWidth="1"/>
    <col min="9984" max="9984" width="7.7109375" style="7" bestFit="1" customWidth="1"/>
    <col min="9985" max="9985" width="0.5703125" style="7" customWidth="1"/>
    <col min="9986" max="9986" width="8.85546875" style="7" bestFit="1" customWidth="1"/>
    <col min="9987" max="9987" width="0.5703125" style="7" customWidth="1"/>
    <col min="9988" max="9992" width="7.140625" style="7" bestFit="1" customWidth="1"/>
    <col min="9993" max="9994" width="6.7109375" style="7" bestFit="1" customWidth="1"/>
    <col min="9995" max="9995" width="7.140625" style="7" bestFit="1" customWidth="1"/>
    <col min="9996" max="9996" width="0.5703125" style="7" customWidth="1"/>
    <col min="9997" max="9997" width="13.5703125" style="7" bestFit="1" customWidth="1"/>
    <col min="9998" max="10236" width="9.140625" style="7"/>
    <col min="10237" max="10237" width="4" style="7" bestFit="1" customWidth="1"/>
    <col min="10238" max="10238" width="15.140625" style="7" bestFit="1" customWidth="1"/>
    <col min="10239" max="10239" width="6.5703125" style="7" bestFit="1" customWidth="1"/>
    <col min="10240" max="10240" width="7.7109375" style="7" bestFit="1" customWidth="1"/>
    <col min="10241" max="10241" width="0.5703125" style="7" customWidth="1"/>
    <col min="10242" max="10242" width="8.85546875" style="7" bestFit="1" customWidth="1"/>
    <col min="10243" max="10243" width="0.5703125" style="7" customWidth="1"/>
    <col min="10244" max="10248" width="7.140625" style="7" bestFit="1" customWidth="1"/>
    <col min="10249" max="10250" width="6.7109375" style="7" bestFit="1" customWidth="1"/>
    <col min="10251" max="10251" width="7.140625" style="7" bestFit="1" customWidth="1"/>
    <col min="10252" max="10252" width="0.5703125" style="7" customWidth="1"/>
    <col min="10253" max="10253" width="13.5703125" style="7" bestFit="1" customWidth="1"/>
    <col min="10254" max="10492" width="9.140625" style="7"/>
    <col min="10493" max="10493" width="4" style="7" bestFit="1" customWidth="1"/>
    <col min="10494" max="10494" width="15.140625" style="7" bestFit="1" customWidth="1"/>
    <col min="10495" max="10495" width="6.5703125" style="7" bestFit="1" customWidth="1"/>
    <col min="10496" max="10496" width="7.7109375" style="7" bestFit="1" customWidth="1"/>
    <col min="10497" max="10497" width="0.5703125" style="7" customWidth="1"/>
    <col min="10498" max="10498" width="8.85546875" style="7" bestFit="1" customWidth="1"/>
    <col min="10499" max="10499" width="0.5703125" style="7" customWidth="1"/>
    <col min="10500" max="10504" width="7.140625" style="7" bestFit="1" customWidth="1"/>
    <col min="10505" max="10506" width="6.7109375" style="7" bestFit="1" customWidth="1"/>
    <col min="10507" max="10507" width="7.140625" style="7" bestFit="1" customWidth="1"/>
    <col min="10508" max="10508" width="0.5703125" style="7" customWidth="1"/>
    <col min="10509" max="10509" width="13.5703125" style="7" bestFit="1" customWidth="1"/>
    <col min="10510" max="10748" width="9.140625" style="7"/>
    <col min="10749" max="10749" width="4" style="7" bestFit="1" customWidth="1"/>
    <col min="10750" max="10750" width="15.140625" style="7" bestFit="1" customWidth="1"/>
    <col min="10751" max="10751" width="6.5703125" style="7" bestFit="1" customWidth="1"/>
    <col min="10752" max="10752" width="7.7109375" style="7" bestFit="1" customWidth="1"/>
    <col min="10753" max="10753" width="0.5703125" style="7" customWidth="1"/>
    <col min="10754" max="10754" width="8.85546875" style="7" bestFit="1" customWidth="1"/>
    <col min="10755" max="10755" width="0.5703125" style="7" customWidth="1"/>
    <col min="10756" max="10760" width="7.140625" style="7" bestFit="1" customWidth="1"/>
    <col min="10761" max="10762" width="6.7109375" style="7" bestFit="1" customWidth="1"/>
    <col min="10763" max="10763" width="7.140625" style="7" bestFit="1" customWidth="1"/>
    <col min="10764" max="10764" width="0.5703125" style="7" customWidth="1"/>
    <col min="10765" max="10765" width="13.5703125" style="7" bestFit="1" customWidth="1"/>
    <col min="10766" max="11004" width="9.140625" style="7"/>
    <col min="11005" max="11005" width="4" style="7" bestFit="1" customWidth="1"/>
    <col min="11006" max="11006" width="15.140625" style="7" bestFit="1" customWidth="1"/>
    <col min="11007" max="11007" width="6.5703125" style="7" bestFit="1" customWidth="1"/>
    <col min="11008" max="11008" width="7.7109375" style="7" bestFit="1" customWidth="1"/>
    <col min="11009" max="11009" width="0.5703125" style="7" customWidth="1"/>
    <col min="11010" max="11010" width="8.85546875" style="7" bestFit="1" customWidth="1"/>
    <col min="11011" max="11011" width="0.5703125" style="7" customWidth="1"/>
    <col min="11012" max="11016" width="7.140625" style="7" bestFit="1" customWidth="1"/>
    <col min="11017" max="11018" width="6.7109375" style="7" bestFit="1" customWidth="1"/>
    <col min="11019" max="11019" width="7.140625" style="7" bestFit="1" customWidth="1"/>
    <col min="11020" max="11020" width="0.5703125" style="7" customWidth="1"/>
    <col min="11021" max="11021" width="13.5703125" style="7" bestFit="1" customWidth="1"/>
    <col min="11022" max="11260" width="9.140625" style="7"/>
    <col min="11261" max="11261" width="4" style="7" bestFit="1" customWidth="1"/>
    <col min="11262" max="11262" width="15.140625" style="7" bestFit="1" customWidth="1"/>
    <col min="11263" max="11263" width="6.5703125" style="7" bestFit="1" customWidth="1"/>
    <col min="11264" max="11264" width="7.7109375" style="7" bestFit="1" customWidth="1"/>
    <col min="11265" max="11265" width="0.5703125" style="7" customWidth="1"/>
    <col min="11266" max="11266" width="8.85546875" style="7" bestFit="1" customWidth="1"/>
    <col min="11267" max="11267" width="0.5703125" style="7" customWidth="1"/>
    <col min="11268" max="11272" width="7.140625" style="7" bestFit="1" customWidth="1"/>
    <col min="11273" max="11274" width="6.7109375" style="7" bestFit="1" customWidth="1"/>
    <col min="11275" max="11275" width="7.140625" style="7" bestFit="1" customWidth="1"/>
    <col min="11276" max="11276" width="0.5703125" style="7" customWidth="1"/>
    <col min="11277" max="11277" width="13.5703125" style="7" bestFit="1" customWidth="1"/>
    <col min="11278" max="11516" width="9.140625" style="7"/>
    <col min="11517" max="11517" width="4" style="7" bestFit="1" customWidth="1"/>
    <col min="11518" max="11518" width="15.140625" style="7" bestFit="1" customWidth="1"/>
    <col min="11519" max="11519" width="6.5703125" style="7" bestFit="1" customWidth="1"/>
    <col min="11520" max="11520" width="7.7109375" style="7" bestFit="1" customWidth="1"/>
    <col min="11521" max="11521" width="0.5703125" style="7" customWidth="1"/>
    <col min="11522" max="11522" width="8.85546875" style="7" bestFit="1" customWidth="1"/>
    <col min="11523" max="11523" width="0.5703125" style="7" customWidth="1"/>
    <col min="11524" max="11528" width="7.140625" style="7" bestFit="1" customWidth="1"/>
    <col min="11529" max="11530" width="6.7109375" style="7" bestFit="1" customWidth="1"/>
    <col min="11531" max="11531" width="7.140625" style="7" bestFit="1" customWidth="1"/>
    <col min="11532" max="11532" width="0.5703125" style="7" customWidth="1"/>
    <col min="11533" max="11533" width="13.5703125" style="7" bestFit="1" customWidth="1"/>
    <col min="11534" max="11772" width="9.140625" style="7"/>
    <col min="11773" max="11773" width="4" style="7" bestFit="1" customWidth="1"/>
    <col min="11774" max="11774" width="15.140625" style="7" bestFit="1" customWidth="1"/>
    <col min="11775" max="11775" width="6.5703125" style="7" bestFit="1" customWidth="1"/>
    <col min="11776" max="11776" width="7.7109375" style="7" bestFit="1" customWidth="1"/>
    <col min="11777" max="11777" width="0.5703125" style="7" customWidth="1"/>
    <col min="11778" max="11778" width="8.85546875" style="7" bestFit="1" customWidth="1"/>
    <col min="11779" max="11779" width="0.5703125" style="7" customWidth="1"/>
    <col min="11780" max="11784" width="7.140625" style="7" bestFit="1" customWidth="1"/>
    <col min="11785" max="11786" width="6.7109375" style="7" bestFit="1" customWidth="1"/>
    <col min="11787" max="11787" width="7.140625" style="7" bestFit="1" customWidth="1"/>
    <col min="11788" max="11788" width="0.5703125" style="7" customWidth="1"/>
    <col min="11789" max="11789" width="13.5703125" style="7" bestFit="1" customWidth="1"/>
    <col min="11790" max="12028" width="9.140625" style="7"/>
    <col min="12029" max="12029" width="4" style="7" bestFit="1" customWidth="1"/>
    <col min="12030" max="12030" width="15.140625" style="7" bestFit="1" customWidth="1"/>
    <col min="12031" max="12031" width="6.5703125" style="7" bestFit="1" customWidth="1"/>
    <col min="12032" max="12032" width="7.7109375" style="7" bestFit="1" customWidth="1"/>
    <col min="12033" max="12033" width="0.5703125" style="7" customWidth="1"/>
    <col min="12034" max="12034" width="8.85546875" style="7" bestFit="1" customWidth="1"/>
    <col min="12035" max="12035" width="0.5703125" style="7" customWidth="1"/>
    <col min="12036" max="12040" width="7.140625" style="7" bestFit="1" customWidth="1"/>
    <col min="12041" max="12042" width="6.7109375" style="7" bestFit="1" customWidth="1"/>
    <col min="12043" max="12043" width="7.140625" style="7" bestFit="1" customWidth="1"/>
    <col min="12044" max="12044" width="0.5703125" style="7" customWidth="1"/>
    <col min="12045" max="12045" width="13.5703125" style="7" bestFit="1" customWidth="1"/>
    <col min="12046" max="12284" width="9.140625" style="7"/>
    <col min="12285" max="12285" width="4" style="7" bestFit="1" customWidth="1"/>
    <col min="12286" max="12286" width="15.140625" style="7" bestFit="1" customWidth="1"/>
    <col min="12287" max="12287" width="6.5703125" style="7" bestFit="1" customWidth="1"/>
    <col min="12288" max="12288" width="7.7109375" style="7" bestFit="1" customWidth="1"/>
    <col min="12289" max="12289" width="0.5703125" style="7" customWidth="1"/>
    <col min="12290" max="12290" width="8.85546875" style="7" bestFit="1" customWidth="1"/>
    <col min="12291" max="12291" width="0.5703125" style="7" customWidth="1"/>
    <col min="12292" max="12296" width="7.140625" style="7" bestFit="1" customWidth="1"/>
    <col min="12297" max="12298" width="6.7109375" style="7" bestFit="1" customWidth="1"/>
    <col min="12299" max="12299" width="7.140625" style="7" bestFit="1" customWidth="1"/>
    <col min="12300" max="12300" width="0.5703125" style="7" customWidth="1"/>
    <col min="12301" max="12301" width="13.5703125" style="7" bestFit="1" customWidth="1"/>
    <col min="12302" max="12540" width="9.140625" style="7"/>
    <col min="12541" max="12541" width="4" style="7" bestFit="1" customWidth="1"/>
    <col min="12542" max="12542" width="15.140625" style="7" bestFit="1" customWidth="1"/>
    <col min="12543" max="12543" width="6.5703125" style="7" bestFit="1" customWidth="1"/>
    <col min="12544" max="12544" width="7.7109375" style="7" bestFit="1" customWidth="1"/>
    <col min="12545" max="12545" width="0.5703125" style="7" customWidth="1"/>
    <col min="12546" max="12546" width="8.85546875" style="7" bestFit="1" customWidth="1"/>
    <col min="12547" max="12547" width="0.5703125" style="7" customWidth="1"/>
    <col min="12548" max="12552" width="7.140625" style="7" bestFit="1" customWidth="1"/>
    <col min="12553" max="12554" width="6.7109375" style="7" bestFit="1" customWidth="1"/>
    <col min="12555" max="12555" width="7.140625" style="7" bestFit="1" customWidth="1"/>
    <col min="12556" max="12556" width="0.5703125" style="7" customWidth="1"/>
    <col min="12557" max="12557" width="13.5703125" style="7" bestFit="1" customWidth="1"/>
    <col min="12558" max="12796" width="9.140625" style="7"/>
    <col min="12797" max="12797" width="4" style="7" bestFit="1" customWidth="1"/>
    <col min="12798" max="12798" width="15.140625" style="7" bestFit="1" customWidth="1"/>
    <col min="12799" max="12799" width="6.5703125" style="7" bestFit="1" customWidth="1"/>
    <col min="12800" max="12800" width="7.7109375" style="7" bestFit="1" customWidth="1"/>
    <col min="12801" max="12801" width="0.5703125" style="7" customWidth="1"/>
    <col min="12802" max="12802" width="8.85546875" style="7" bestFit="1" customWidth="1"/>
    <col min="12803" max="12803" width="0.5703125" style="7" customWidth="1"/>
    <col min="12804" max="12808" width="7.140625" style="7" bestFit="1" customWidth="1"/>
    <col min="12809" max="12810" width="6.7109375" style="7" bestFit="1" customWidth="1"/>
    <col min="12811" max="12811" width="7.140625" style="7" bestFit="1" customWidth="1"/>
    <col min="12812" max="12812" width="0.5703125" style="7" customWidth="1"/>
    <col min="12813" max="12813" width="13.5703125" style="7" bestFit="1" customWidth="1"/>
    <col min="12814" max="13052" width="9.140625" style="7"/>
    <col min="13053" max="13053" width="4" style="7" bestFit="1" customWidth="1"/>
    <col min="13054" max="13054" width="15.140625" style="7" bestFit="1" customWidth="1"/>
    <col min="13055" max="13055" width="6.5703125" style="7" bestFit="1" customWidth="1"/>
    <col min="13056" max="13056" width="7.7109375" style="7" bestFit="1" customWidth="1"/>
    <col min="13057" max="13057" width="0.5703125" style="7" customWidth="1"/>
    <col min="13058" max="13058" width="8.85546875" style="7" bestFit="1" customWidth="1"/>
    <col min="13059" max="13059" width="0.5703125" style="7" customWidth="1"/>
    <col min="13060" max="13064" width="7.140625" style="7" bestFit="1" customWidth="1"/>
    <col min="13065" max="13066" width="6.7109375" style="7" bestFit="1" customWidth="1"/>
    <col min="13067" max="13067" width="7.140625" style="7" bestFit="1" customWidth="1"/>
    <col min="13068" max="13068" width="0.5703125" style="7" customWidth="1"/>
    <col min="13069" max="13069" width="13.5703125" style="7" bestFit="1" customWidth="1"/>
    <col min="13070" max="13308" width="9.140625" style="7"/>
    <col min="13309" max="13309" width="4" style="7" bestFit="1" customWidth="1"/>
    <col min="13310" max="13310" width="15.140625" style="7" bestFit="1" customWidth="1"/>
    <col min="13311" max="13311" width="6.5703125" style="7" bestFit="1" customWidth="1"/>
    <col min="13312" max="13312" width="7.7109375" style="7" bestFit="1" customWidth="1"/>
    <col min="13313" max="13313" width="0.5703125" style="7" customWidth="1"/>
    <col min="13314" max="13314" width="8.85546875" style="7" bestFit="1" customWidth="1"/>
    <col min="13315" max="13315" width="0.5703125" style="7" customWidth="1"/>
    <col min="13316" max="13320" width="7.140625" style="7" bestFit="1" customWidth="1"/>
    <col min="13321" max="13322" width="6.7109375" style="7" bestFit="1" customWidth="1"/>
    <col min="13323" max="13323" width="7.140625" style="7" bestFit="1" customWidth="1"/>
    <col min="13324" max="13324" width="0.5703125" style="7" customWidth="1"/>
    <col min="13325" max="13325" width="13.5703125" style="7" bestFit="1" customWidth="1"/>
    <col min="13326" max="13564" width="9.140625" style="7"/>
    <col min="13565" max="13565" width="4" style="7" bestFit="1" customWidth="1"/>
    <col min="13566" max="13566" width="15.140625" style="7" bestFit="1" customWidth="1"/>
    <col min="13567" max="13567" width="6.5703125" style="7" bestFit="1" customWidth="1"/>
    <col min="13568" max="13568" width="7.7109375" style="7" bestFit="1" customWidth="1"/>
    <col min="13569" max="13569" width="0.5703125" style="7" customWidth="1"/>
    <col min="13570" max="13570" width="8.85546875" style="7" bestFit="1" customWidth="1"/>
    <col min="13571" max="13571" width="0.5703125" style="7" customWidth="1"/>
    <col min="13572" max="13576" width="7.140625" style="7" bestFit="1" customWidth="1"/>
    <col min="13577" max="13578" width="6.7109375" style="7" bestFit="1" customWidth="1"/>
    <col min="13579" max="13579" width="7.140625" style="7" bestFit="1" customWidth="1"/>
    <col min="13580" max="13580" width="0.5703125" style="7" customWidth="1"/>
    <col min="13581" max="13581" width="13.5703125" style="7" bestFit="1" customWidth="1"/>
    <col min="13582" max="13820" width="9.140625" style="7"/>
    <col min="13821" max="13821" width="4" style="7" bestFit="1" customWidth="1"/>
    <col min="13822" max="13822" width="15.140625" style="7" bestFit="1" customWidth="1"/>
    <col min="13823" max="13823" width="6.5703125" style="7" bestFit="1" customWidth="1"/>
    <col min="13824" max="13824" width="7.7109375" style="7" bestFit="1" customWidth="1"/>
    <col min="13825" max="13825" width="0.5703125" style="7" customWidth="1"/>
    <col min="13826" max="13826" width="8.85546875" style="7" bestFit="1" customWidth="1"/>
    <col min="13827" max="13827" width="0.5703125" style="7" customWidth="1"/>
    <col min="13828" max="13832" width="7.140625" style="7" bestFit="1" customWidth="1"/>
    <col min="13833" max="13834" width="6.7109375" style="7" bestFit="1" customWidth="1"/>
    <col min="13835" max="13835" width="7.140625" style="7" bestFit="1" customWidth="1"/>
    <col min="13836" max="13836" width="0.5703125" style="7" customWidth="1"/>
    <col min="13837" max="13837" width="13.5703125" style="7" bestFit="1" customWidth="1"/>
    <col min="13838" max="14076" width="9.140625" style="7"/>
    <col min="14077" max="14077" width="4" style="7" bestFit="1" customWidth="1"/>
    <col min="14078" max="14078" width="15.140625" style="7" bestFit="1" customWidth="1"/>
    <col min="14079" max="14079" width="6.5703125" style="7" bestFit="1" customWidth="1"/>
    <col min="14080" max="14080" width="7.7109375" style="7" bestFit="1" customWidth="1"/>
    <col min="14081" max="14081" width="0.5703125" style="7" customWidth="1"/>
    <col min="14082" max="14082" width="8.85546875" style="7" bestFit="1" customWidth="1"/>
    <col min="14083" max="14083" width="0.5703125" style="7" customWidth="1"/>
    <col min="14084" max="14088" width="7.140625" style="7" bestFit="1" customWidth="1"/>
    <col min="14089" max="14090" width="6.7109375" style="7" bestFit="1" customWidth="1"/>
    <col min="14091" max="14091" width="7.140625" style="7" bestFit="1" customWidth="1"/>
    <col min="14092" max="14092" width="0.5703125" style="7" customWidth="1"/>
    <col min="14093" max="14093" width="13.5703125" style="7" bestFit="1" customWidth="1"/>
    <col min="14094" max="14332" width="9.140625" style="7"/>
    <col min="14333" max="14333" width="4" style="7" bestFit="1" customWidth="1"/>
    <col min="14334" max="14334" width="15.140625" style="7" bestFit="1" customWidth="1"/>
    <col min="14335" max="14335" width="6.5703125" style="7" bestFit="1" customWidth="1"/>
    <col min="14336" max="14336" width="7.7109375" style="7" bestFit="1" customWidth="1"/>
    <col min="14337" max="14337" width="0.5703125" style="7" customWidth="1"/>
    <col min="14338" max="14338" width="8.85546875" style="7" bestFit="1" customWidth="1"/>
    <col min="14339" max="14339" width="0.5703125" style="7" customWidth="1"/>
    <col min="14340" max="14344" width="7.140625" style="7" bestFit="1" customWidth="1"/>
    <col min="14345" max="14346" width="6.7109375" style="7" bestFit="1" customWidth="1"/>
    <col min="14347" max="14347" width="7.140625" style="7" bestFit="1" customWidth="1"/>
    <col min="14348" max="14348" width="0.5703125" style="7" customWidth="1"/>
    <col min="14349" max="14349" width="13.5703125" style="7" bestFit="1" customWidth="1"/>
    <col min="14350" max="14588" width="9.140625" style="7"/>
    <col min="14589" max="14589" width="4" style="7" bestFit="1" customWidth="1"/>
    <col min="14590" max="14590" width="15.140625" style="7" bestFit="1" customWidth="1"/>
    <col min="14591" max="14591" width="6.5703125" style="7" bestFit="1" customWidth="1"/>
    <col min="14592" max="14592" width="7.7109375" style="7" bestFit="1" customWidth="1"/>
    <col min="14593" max="14593" width="0.5703125" style="7" customWidth="1"/>
    <col min="14594" max="14594" width="8.85546875" style="7" bestFit="1" customWidth="1"/>
    <col min="14595" max="14595" width="0.5703125" style="7" customWidth="1"/>
    <col min="14596" max="14600" width="7.140625" style="7" bestFit="1" customWidth="1"/>
    <col min="14601" max="14602" width="6.7109375" style="7" bestFit="1" customWidth="1"/>
    <col min="14603" max="14603" width="7.140625" style="7" bestFit="1" customWidth="1"/>
    <col min="14604" max="14604" width="0.5703125" style="7" customWidth="1"/>
    <col min="14605" max="14605" width="13.5703125" style="7" bestFit="1" customWidth="1"/>
    <col min="14606" max="14844" width="9.140625" style="7"/>
    <col min="14845" max="14845" width="4" style="7" bestFit="1" customWidth="1"/>
    <col min="14846" max="14846" width="15.140625" style="7" bestFit="1" customWidth="1"/>
    <col min="14847" max="14847" width="6.5703125" style="7" bestFit="1" customWidth="1"/>
    <col min="14848" max="14848" width="7.7109375" style="7" bestFit="1" customWidth="1"/>
    <col min="14849" max="14849" width="0.5703125" style="7" customWidth="1"/>
    <col min="14850" max="14850" width="8.85546875" style="7" bestFit="1" customWidth="1"/>
    <col min="14851" max="14851" width="0.5703125" style="7" customWidth="1"/>
    <col min="14852" max="14856" width="7.140625" style="7" bestFit="1" customWidth="1"/>
    <col min="14857" max="14858" width="6.7109375" style="7" bestFit="1" customWidth="1"/>
    <col min="14859" max="14859" width="7.140625" style="7" bestFit="1" customWidth="1"/>
    <col min="14860" max="14860" width="0.5703125" style="7" customWidth="1"/>
    <col min="14861" max="14861" width="13.5703125" style="7" bestFit="1" customWidth="1"/>
    <col min="14862" max="15100" width="9.140625" style="7"/>
    <col min="15101" max="15101" width="4" style="7" bestFit="1" customWidth="1"/>
    <col min="15102" max="15102" width="15.140625" style="7" bestFit="1" customWidth="1"/>
    <col min="15103" max="15103" width="6.5703125" style="7" bestFit="1" customWidth="1"/>
    <col min="15104" max="15104" width="7.7109375" style="7" bestFit="1" customWidth="1"/>
    <col min="15105" max="15105" width="0.5703125" style="7" customWidth="1"/>
    <col min="15106" max="15106" width="8.85546875" style="7" bestFit="1" customWidth="1"/>
    <col min="15107" max="15107" width="0.5703125" style="7" customWidth="1"/>
    <col min="15108" max="15112" width="7.140625" style="7" bestFit="1" customWidth="1"/>
    <col min="15113" max="15114" width="6.7109375" style="7" bestFit="1" customWidth="1"/>
    <col min="15115" max="15115" width="7.140625" style="7" bestFit="1" customWidth="1"/>
    <col min="15116" max="15116" width="0.5703125" style="7" customWidth="1"/>
    <col min="15117" max="15117" width="13.5703125" style="7" bestFit="1" customWidth="1"/>
    <col min="15118" max="15356" width="9.140625" style="7"/>
    <col min="15357" max="15357" width="4" style="7" bestFit="1" customWidth="1"/>
    <col min="15358" max="15358" width="15.140625" style="7" bestFit="1" customWidth="1"/>
    <col min="15359" max="15359" width="6.5703125" style="7" bestFit="1" customWidth="1"/>
    <col min="15360" max="15360" width="7.7109375" style="7" bestFit="1" customWidth="1"/>
    <col min="15361" max="15361" width="0.5703125" style="7" customWidth="1"/>
    <col min="15362" max="15362" width="8.85546875" style="7" bestFit="1" customWidth="1"/>
    <col min="15363" max="15363" width="0.5703125" style="7" customWidth="1"/>
    <col min="15364" max="15368" width="7.140625" style="7" bestFit="1" customWidth="1"/>
    <col min="15369" max="15370" width="6.7109375" style="7" bestFit="1" customWidth="1"/>
    <col min="15371" max="15371" width="7.140625" style="7" bestFit="1" customWidth="1"/>
    <col min="15372" max="15372" width="0.5703125" style="7" customWidth="1"/>
    <col min="15373" max="15373" width="13.5703125" style="7" bestFit="1" customWidth="1"/>
    <col min="15374" max="15612" width="9.140625" style="7"/>
    <col min="15613" max="15613" width="4" style="7" bestFit="1" customWidth="1"/>
    <col min="15614" max="15614" width="15.140625" style="7" bestFit="1" customWidth="1"/>
    <col min="15615" max="15615" width="6.5703125" style="7" bestFit="1" customWidth="1"/>
    <col min="15616" max="15616" width="7.7109375" style="7" bestFit="1" customWidth="1"/>
    <col min="15617" max="15617" width="0.5703125" style="7" customWidth="1"/>
    <col min="15618" max="15618" width="8.85546875" style="7" bestFit="1" customWidth="1"/>
    <col min="15619" max="15619" width="0.5703125" style="7" customWidth="1"/>
    <col min="15620" max="15624" width="7.140625" style="7" bestFit="1" customWidth="1"/>
    <col min="15625" max="15626" width="6.7109375" style="7" bestFit="1" customWidth="1"/>
    <col min="15627" max="15627" width="7.140625" style="7" bestFit="1" customWidth="1"/>
    <col min="15628" max="15628" width="0.5703125" style="7" customWidth="1"/>
    <col min="15629" max="15629" width="13.5703125" style="7" bestFit="1" customWidth="1"/>
    <col min="15630" max="15868" width="9.140625" style="7"/>
    <col min="15869" max="15869" width="4" style="7" bestFit="1" customWidth="1"/>
    <col min="15870" max="15870" width="15.140625" style="7" bestFit="1" customWidth="1"/>
    <col min="15871" max="15871" width="6.5703125" style="7" bestFit="1" customWidth="1"/>
    <col min="15872" max="15872" width="7.7109375" style="7" bestFit="1" customWidth="1"/>
    <col min="15873" max="15873" width="0.5703125" style="7" customWidth="1"/>
    <col min="15874" max="15874" width="8.85546875" style="7" bestFit="1" customWidth="1"/>
    <col min="15875" max="15875" width="0.5703125" style="7" customWidth="1"/>
    <col min="15876" max="15880" width="7.140625" style="7" bestFit="1" customWidth="1"/>
    <col min="15881" max="15882" width="6.7109375" style="7" bestFit="1" customWidth="1"/>
    <col min="15883" max="15883" width="7.140625" style="7" bestFit="1" customWidth="1"/>
    <col min="15884" max="15884" width="0.5703125" style="7" customWidth="1"/>
    <col min="15885" max="15885" width="13.5703125" style="7" bestFit="1" customWidth="1"/>
    <col min="15886" max="16124" width="9.140625" style="7"/>
    <col min="16125" max="16125" width="4" style="7" bestFit="1" customWidth="1"/>
    <col min="16126" max="16126" width="15.140625" style="7" bestFit="1" customWidth="1"/>
    <col min="16127" max="16127" width="6.5703125" style="7" bestFit="1" customWidth="1"/>
    <col min="16128" max="16128" width="7.7109375" style="7" bestFit="1" customWidth="1"/>
    <col min="16129" max="16129" width="0.5703125" style="7" customWidth="1"/>
    <col min="16130" max="16130" width="8.85546875" style="7" bestFit="1" customWidth="1"/>
    <col min="16131" max="16131" width="0.5703125" style="7" customWidth="1"/>
    <col min="16132" max="16136" width="7.140625" style="7" bestFit="1" customWidth="1"/>
    <col min="16137" max="16138" width="6.7109375" style="7" bestFit="1" customWidth="1"/>
    <col min="16139" max="16139" width="7.140625" style="7" bestFit="1" customWidth="1"/>
    <col min="16140" max="16140" width="0.5703125" style="7" customWidth="1"/>
    <col min="16141" max="16141" width="13.5703125" style="7" bestFit="1" customWidth="1"/>
    <col min="16142" max="16384" width="9.140625" style="7"/>
  </cols>
  <sheetData>
    <row r="1" spans="1:13" ht="44.25" customHeight="1" thickTop="1" x14ac:dyDescent="0.2">
      <c r="A1" s="104"/>
      <c r="B1" s="105" t="s">
        <v>160</v>
      </c>
      <c r="C1" s="106">
        <v>10</v>
      </c>
      <c r="D1" s="182" t="s">
        <v>269</v>
      </c>
      <c r="E1" s="182"/>
      <c r="F1" s="182"/>
      <c r="G1" s="182"/>
      <c r="H1" s="182"/>
      <c r="I1" s="182"/>
      <c r="J1" s="182"/>
      <c r="K1" s="182"/>
      <c r="L1" s="182"/>
      <c r="M1" s="183"/>
    </row>
    <row r="2" spans="1:13" x14ac:dyDescent="0.2">
      <c r="A2" s="21"/>
      <c r="B2" s="22"/>
      <c r="C2" s="22"/>
      <c r="D2" s="22"/>
      <c r="E2" s="22"/>
      <c r="F2" s="23">
        <f>SUM(H2:K2)*1.08</f>
        <v>114.04800000000002</v>
      </c>
      <c r="G2" s="23"/>
      <c r="H2" s="24">
        <f>(96/4)*1.1</f>
        <v>26.400000000000002</v>
      </c>
      <c r="I2" s="24">
        <f>(96/4)*1.1</f>
        <v>26.400000000000002</v>
      </c>
      <c r="J2" s="24">
        <f>(96/4)*1.1</f>
        <v>26.400000000000002</v>
      </c>
      <c r="K2" s="24">
        <f>(96/4)*1.1</f>
        <v>26.400000000000002</v>
      </c>
      <c r="L2" s="25"/>
      <c r="M2" s="26">
        <v>1</v>
      </c>
    </row>
    <row r="3" spans="1:13" ht="18" x14ac:dyDescent="0.2">
      <c r="A3" s="21"/>
      <c r="B3" s="27" t="s">
        <v>161</v>
      </c>
      <c r="C3" s="28" t="s">
        <v>162</v>
      </c>
      <c r="D3" s="28" t="s">
        <v>163</v>
      </c>
      <c r="E3" s="28"/>
      <c r="F3" s="29" t="s">
        <v>164</v>
      </c>
      <c r="G3" s="30"/>
      <c r="H3" s="91" t="s">
        <v>266</v>
      </c>
      <c r="I3" s="91" t="s">
        <v>267</v>
      </c>
      <c r="J3" s="91" t="s">
        <v>268</v>
      </c>
      <c r="K3" s="91" t="s">
        <v>8</v>
      </c>
      <c r="L3" s="31"/>
      <c r="M3" s="184" t="s">
        <v>165</v>
      </c>
    </row>
    <row r="4" spans="1:13" x14ac:dyDescent="0.15">
      <c r="A4" s="21"/>
      <c r="B4" s="32" t="s">
        <v>166</v>
      </c>
      <c r="C4" s="28"/>
      <c r="D4" s="28"/>
      <c r="E4" s="28"/>
      <c r="F4" s="33">
        <f>($C$1*F2)-SUM(F5:F21)</f>
        <v>228.096</v>
      </c>
      <c r="G4" s="33"/>
      <c r="H4" s="33"/>
      <c r="I4" s="33"/>
      <c r="J4" s="33"/>
      <c r="K4" s="33"/>
      <c r="L4" s="33"/>
      <c r="M4" s="184"/>
    </row>
    <row r="5" spans="1:13" x14ac:dyDescent="0.2">
      <c r="A5" s="21"/>
      <c r="B5" s="34" t="s">
        <v>167</v>
      </c>
      <c r="C5" s="35">
        <v>2</v>
      </c>
      <c r="D5" s="36">
        <v>1</v>
      </c>
      <c r="E5" s="36"/>
      <c r="F5" s="33">
        <f>$D5/$C5*($C$1*F$2)</f>
        <v>570.24000000000012</v>
      </c>
      <c r="G5" s="33"/>
      <c r="H5" s="33"/>
      <c r="I5" s="33"/>
      <c r="J5" s="33"/>
      <c r="K5" s="33"/>
      <c r="L5" s="33"/>
      <c r="M5" s="184"/>
    </row>
    <row r="6" spans="1:13" x14ac:dyDescent="0.2">
      <c r="A6" s="21"/>
      <c r="B6" s="37" t="s">
        <v>168</v>
      </c>
      <c r="C6" s="38">
        <v>10</v>
      </c>
      <c r="D6" s="39">
        <v>1</v>
      </c>
      <c r="E6" s="39"/>
      <c r="F6" s="40">
        <f>$D6/$C6*($C$1*F$2)</f>
        <v>114.04800000000003</v>
      </c>
      <c r="G6" s="40"/>
      <c r="H6" s="33"/>
      <c r="I6" s="33"/>
      <c r="J6" s="33"/>
      <c r="K6" s="33"/>
      <c r="L6" s="33"/>
      <c r="M6" s="184"/>
    </row>
    <row r="7" spans="1:13" ht="3" customHeight="1" x14ac:dyDescent="0.2">
      <c r="A7" s="21"/>
      <c r="B7" s="41"/>
      <c r="C7" s="38"/>
      <c r="D7" s="39"/>
      <c r="E7" s="39"/>
      <c r="F7" s="40"/>
      <c r="G7" s="40"/>
      <c r="H7" s="33"/>
      <c r="I7" s="33"/>
      <c r="J7" s="33"/>
      <c r="K7" s="33"/>
      <c r="L7" s="33"/>
      <c r="M7" s="42"/>
    </row>
    <row r="8" spans="1:13" x14ac:dyDescent="0.2">
      <c r="A8" s="185" t="s">
        <v>266</v>
      </c>
      <c r="B8" s="43" t="s">
        <v>253</v>
      </c>
      <c r="C8" s="38">
        <v>10</v>
      </c>
      <c r="D8" s="39">
        <v>0.5</v>
      </c>
      <c r="E8" s="39"/>
      <c r="F8" s="40"/>
      <c r="G8" s="40"/>
      <c r="H8" s="33">
        <f>$D8/$C8*($C$1*H$2)</f>
        <v>13.200000000000001</v>
      </c>
      <c r="I8" s="33"/>
      <c r="J8" s="33"/>
      <c r="K8" s="33"/>
      <c r="L8" s="33"/>
      <c r="M8" s="42"/>
    </row>
    <row r="9" spans="1:13" x14ac:dyDescent="0.2">
      <c r="A9" s="185"/>
      <c r="B9" s="43" t="s">
        <v>254</v>
      </c>
      <c r="C9" s="38">
        <v>10</v>
      </c>
      <c r="D9" s="39">
        <v>0.5</v>
      </c>
      <c r="E9" s="39"/>
      <c r="F9" s="40"/>
      <c r="G9" s="40"/>
      <c r="H9" s="33">
        <f>$D9/$C9*($C$1*H$2)</f>
        <v>13.200000000000001</v>
      </c>
      <c r="I9" s="33"/>
      <c r="J9" s="33"/>
      <c r="K9" s="33"/>
      <c r="L9" s="33"/>
      <c r="M9" s="42"/>
    </row>
    <row r="10" spans="1:13" x14ac:dyDescent="0.2">
      <c r="A10" s="185" t="s">
        <v>267</v>
      </c>
      <c r="B10" s="43" t="s">
        <v>255</v>
      </c>
      <c r="C10" s="38">
        <v>10</v>
      </c>
      <c r="D10" s="39">
        <v>0.5</v>
      </c>
      <c r="E10" s="39"/>
      <c r="F10" s="40"/>
      <c r="G10" s="40"/>
      <c r="H10" s="33"/>
      <c r="I10" s="33">
        <f>$D10/$C10*($C$1*I$2)</f>
        <v>13.200000000000001</v>
      </c>
      <c r="J10" s="33"/>
      <c r="K10" s="33"/>
      <c r="L10" s="33"/>
      <c r="M10" s="42"/>
    </row>
    <row r="11" spans="1:13" x14ac:dyDescent="0.2">
      <c r="A11" s="185"/>
      <c r="B11" s="43" t="s">
        <v>256</v>
      </c>
      <c r="C11" s="38">
        <v>10</v>
      </c>
      <c r="D11" s="39">
        <v>0.5</v>
      </c>
      <c r="E11" s="39"/>
      <c r="F11" s="40"/>
      <c r="G11" s="40"/>
      <c r="H11" s="33"/>
      <c r="I11" s="33">
        <f>$D11/$C11*($C$1*I$2)</f>
        <v>13.200000000000001</v>
      </c>
      <c r="J11" s="33"/>
      <c r="K11" s="33"/>
      <c r="L11" s="33"/>
      <c r="M11" s="42"/>
    </row>
    <row r="12" spans="1:13" x14ac:dyDescent="0.2">
      <c r="A12" s="185" t="s">
        <v>268</v>
      </c>
      <c r="B12" s="43" t="s">
        <v>257</v>
      </c>
      <c r="C12" s="38">
        <v>10</v>
      </c>
      <c r="D12" s="39">
        <v>0.5</v>
      </c>
      <c r="E12" s="39"/>
      <c r="F12" s="40"/>
      <c r="G12" s="40"/>
      <c r="H12" s="33"/>
      <c r="I12" s="33"/>
      <c r="J12" s="33">
        <f>$D12/$C12*($C$1*J$2)</f>
        <v>13.200000000000001</v>
      </c>
      <c r="K12" s="33"/>
      <c r="L12" s="33"/>
      <c r="M12" s="42"/>
    </row>
    <row r="13" spans="1:13" x14ac:dyDescent="0.2">
      <c r="A13" s="185"/>
      <c r="B13" s="43" t="s">
        <v>258</v>
      </c>
      <c r="C13" s="38">
        <v>10</v>
      </c>
      <c r="D13" s="39">
        <v>0.5</v>
      </c>
      <c r="E13" s="39"/>
      <c r="F13" s="40"/>
      <c r="G13" s="40"/>
      <c r="H13" s="33"/>
      <c r="I13" s="33"/>
      <c r="J13" s="33">
        <f>$D13/$C13*($C$1*J$2)</f>
        <v>13.200000000000001</v>
      </c>
      <c r="K13" s="33"/>
      <c r="L13" s="33"/>
      <c r="M13" s="42"/>
    </row>
    <row r="14" spans="1:13" s="20" customFormat="1" x14ac:dyDescent="0.2">
      <c r="A14" s="180" t="s">
        <v>8</v>
      </c>
      <c r="B14" s="46" t="s">
        <v>122</v>
      </c>
      <c r="C14" s="38">
        <v>10</v>
      </c>
      <c r="D14" s="39">
        <v>0.5</v>
      </c>
      <c r="E14" s="39"/>
      <c r="F14" s="39"/>
      <c r="G14" s="39"/>
      <c r="H14" s="33"/>
      <c r="I14" s="33"/>
      <c r="J14" s="33"/>
      <c r="K14" s="33">
        <f>$D14/$C14*($C$1*K$2)</f>
        <v>13.200000000000001</v>
      </c>
      <c r="L14" s="44"/>
      <c r="M14" s="45"/>
    </row>
    <row r="15" spans="1:13" s="20" customFormat="1" x14ac:dyDescent="0.2">
      <c r="A15" s="180"/>
      <c r="B15" s="46" t="s">
        <v>123</v>
      </c>
      <c r="C15" s="38">
        <v>10</v>
      </c>
      <c r="D15" s="39">
        <v>0.5</v>
      </c>
      <c r="E15" s="39"/>
      <c r="F15" s="39"/>
      <c r="G15" s="39"/>
      <c r="H15" s="33"/>
      <c r="I15" s="33"/>
      <c r="J15" s="33"/>
      <c r="K15" s="33">
        <f>$D15/$C15*($C$1*K$2)</f>
        <v>13.200000000000001</v>
      </c>
      <c r="L15" s="44"/>
      <c r="M15" s="45"/>
    </row>
    <row r="16" spans="1:13" s="20" customFormat="1" ht="3" customHeight="1" x14ac:dyDescent="0.2">
      <c r="A16" s="47"/>
      <c r="B16" s="43"/>
      <c r="C16" s="38"/>
      <c r="D16" s="39"/>
      <c r="E16" s="39"/>
      <c r="F16" s="39"/>
      <c r="G16" s="39"/>
      <c r="H16" s="33"/>
      <c r="I16" s="33"/>
      <c r="J16" s="33"/>
      <c r="K16" s="33"/>
      <c r="L16" s="33"/>
      <c r="M16" s="45"/>
    </row>
    <row r="17" spans="1:14" s="50" customFormat="1" x14ac:dyDescent="0.2">
      <c r="A17" s="48"/>
      <c r="B17" s="49" t="s">
        <v>164</v>
      </c>
      <c r="C17" s="34"/>
      <c r="D17" s="34"/>
      <c r="E17" s="34"/>
      <c r="F17" s="34"/>
      <c r="G17" s="34"/>
      <c r="H17" s="86">
        <f>$F$23/$F$2*H$2</f>
        <v>184.8</v>
      </c>
      <c r="I17" s="86">
        <f>$F$23/$F$2*I$2</f>
        <v>184.8</v>
      </c>
      <c r="J17" s="86">
        <f>$F$23/$F$2*J$2</f>
        <v>184.8</v>
      </c>
      <c r="K17" s="86">
        <f>$F$23/$F$2*K$2</f>
        <v>184.8</v>
      </c>
      <c r="L17" s="86">
        <f>$F$23/$F$2*L$2</f>
        <v>0</v>
      </c>
      <c r="M17" s="45"/>
    </row>
    <row r="18" spans="1:14" s="20" customFormat="1" ht="3" customHeight="1" x14ac:dyDescent="0.2">
      <c r="A18" s="21"/>
      <c r="B18" s="49"/>
      <c r="C18" s="22"/>
      <c r="D18" s="22"/>
      <c r="E18" s="22"/>
      <c r="F18" s="22"/>
      <c r="G18" s="22"/>
      <c r="H18" s="51"/>
      <c r="I18" s="51"/>
      <c r="J18" s="51"/>
      <c r="K18" s="51"/>
      <c r="L18" s="51"/>
      <c r="M18" s="45"/>
    </row>
    <row r="19" spans="1:14" s="20" customFormat="1" x14ac:dyDescent="0.2">
      <c r="A19" s="21"/>
      <c r="B19" s="49" t="s">
        <v>179</v>
      </c>
      <c r="C19" s="22"/>
      <c r="D19" s="22"/>
      <c r="E19" s="22"/>
      <c r="F19" s="22"/>
      <c r="G19" s="22"/>
      <c r="H19" s="22"/>
      <c r="I19" s="22"/>
      <c r="J19" s="22"/>
      <c r="K19" s="22"/>
      <c r="L19" s="22"/>
      <c r="M19" s="52">
        <f>$H$23/$H$2*M$2</f>
        <v>8</v>
      </c>
    </row>
    <row r="20" spans="1:14" s="20" customFormat="1" ht="3" customHeight="1" x14ac:dyDescent="0.2">
      <c r="A20" s="21"/>
      <c r="B20" s="49"/>
      <c r="C20" s="22"/>
      <c r="D20" s="22"/>
      <c r="E20" s="22"/>
      <c r="F20" s="22"/>
      <c r="G20" s="22"/>
      <c r="H20" s="22"/>
      <c r="I20" s="22"/>
      <c r="J20" s="22"/>
      <c r="K20" s="22"/>
      <c r="L20" s="22"/>
      <c r="M20" s="52"/>
    </row>
    <row r="21" spans="1:14" s="20" customFormat="1" ht="24" x14ac:dyDescent="0.2">
      <c r="A21" s="53" t="s">
        <v>169</v>
      </c>
      <c r="B21" s="93" t="s">
        <v>249</v>
      </c>
      <c r="C21" s="54">
        <v>10</v>
      </c>
      <c r="D21" s="54">
        <v>2</v>
      </c>
      <c r="E21" s="54"/>
      <c r="F21" s="55">
        <f>$D21/$C21*($C$1*F$2)</f>
        <v>228.09600000000006</v>
      </c>
      <c r="G21" s="55"/>
      <c r="H21" s="56">
        <f>$D21*H2</f>
        <v>52.800000000000004</v>
      </c>
      <c r="I21" s="56">
        <f>$D21*I2</f>
        <v>52.800000000000004</v>
      </c>
      <c r="J21" s="56">
        <f>$D21*J2</f>
        <v>52.800000000000004</v>
      </c>
      <c r="K21" s="56">
        <f>$D21*K2</f>
        <v>52.800000000000004</v>
      </c>
      <c r="L21" s="57"/>
      <c r="M21" s="58">
        <f>$D21*M2</f>
        <v>2</v>
      </c>
    </row>
    <row r="22" spans="1:14" s="20" customFormat="1" ht="3" customHeight="1" x14ac:dyDescent="0.2">
      <c r="A22" s="21"/>
      <c r="B22" s="41"/>
      <c r="C22" s="22"/>
      <c r="D22" s="22"/>
      <c r="E22" s="22"/>
      <c r="F22" s="59"/>
      <c r="G22" s="59"/>
      <c r="H22" s="59"/>
      <c r="I22" s="59"/>
      <c r="J22" s="59"/>
      <c r="K22" s="59"/>
      <c r="L22" s="22"/>
      <c r="M22" s="45"/>
    </row>
    <row r="23" spans="1:14" s="20" customFormat="1" ht="13.15" customHeight="1" thickBot="1" x14ac:dyDescent="0.25">
      <c r="A23" s="60"/>
      <c r="B23" s="61">
        <v>40742</v>
      </c>
      <c r="C23" s="181" t="s">
        <v>170</v>
      </c>
      <c r="D23" s="181"/>
      <c r="E23" s="92"/>
      <c r="F23" s="62">
        <f>SUM(F4:F5)</f>
        <v>798.33600000000013</v>
      </c>
      <c r="G23" s="62"/>
      <c r="H23" s="62">
        <f>SUM(H4:H15)+SUM(H17:H19)</f>
        <v>211.20000000000002</v>
      </c>
      <c r="I23" s="62">
        <f>SUM(I4:I15)+SUM(I17:I19)</f>
        <v>211.20000000000002</v>
      </c>
      <c r="J23" s="62">
        <f>SUM(J4:J15)+SUM(J17:J19)</f>
        <v>211.20000000000002</v>
      </c>
      <c r="K23" s="62">
        <f>SUM(K4:K15)+SUM(K17:K19)</f>
        <v>211.20000000000002</v>
      </c>
      <c r="L23" s="63"/>
      <c r="M23" s="64">
        <f>SUM(M4:M19)</f>
        <v>8</v>
      </c>
      <c r="N23" s="65"/>
    </row>
    <row r="24" spans="1:14" s="20" customFormat="1" ht="13.5" thickTop="1" x14ac:dyDescent="0.2">
      <c r="A24" s="66"/>
      <c r="B24" s="67"/>
      <c r="C24" s="67"/>
      <c r="D24" s="67"/>
      <c r="E24" s="67"/>
      <c r="F24" s="67"/>
      <c r="G24" s="67"/>
      <c r="H24" s="67"/>
      <c r="I24" s="67"/>
      <c r="J24" s="67"/>
      <c r="K24" s="67"/>
      <c r="L24" s="67"/>
      <c r="M24" s="68"/>
    </row>
    <row r="25" spans="1:14" s="20" customFormat="1" x14ac:dyDescent="0.2">
      <c r="A25" s="66"/>
      <c r="B25" s="67"/>
      <c r="C25" s="67"/>
      <c r="D25" s="67"/>
      <c r="E25" s="67"/>
      <c r="F25" s="67"/>
      <c r="G25" s="67"/>
      <c r="H25" s="67"/>
      <c r="I25" s="67"/>
      <c r="J25" s="67"/>
      <c r="K25" s="67"/>
      <c r="L25" s="67"/>
      <c r="M25" s="67"/>
    </row>
    <row r="26" spans="1:14" s="20" customFormat="1" x14ac:dyDescent="0.2">
      <c r="A26" s="66"/>
      <c r="B26" s="67"/>
      <c r="C26" s="67"/>
      <c r="D26" s="67"/>
      <c r="E26" s="67"/>
      <c r="F26" s="67"/>
      <c r="G26" s="67"/>
      <c r="H26" s="67"/>
      <c r="I26" s="67"/>
      <c r="J26" s="67"/>
      <c r="K26" s="67"/>
      <c r="L26" s="67"/>
      <c r="M26" s="67"/>
    </row>
    <row r="27" spans="1:14" s="20" customFormat="1" x14ac:dyDescent="0.2">
      <c r="A27" s="66"/>
      <c r="B27" s="67"/>
      <c r="C27" s="67"/>
      <c r="D27" s="67"/>
      <c r="E27" s="67"/>
      <c r="F27" s="67"/>
      <c r="G27" s="67"/>
      <c r="H27" s="67"/>
      <c r="I27" s="67"/>
      <c r="J27" s="67"/>
      <c r="K27" s="67"/>
      <c r="L27" s="67"/>
      <c r="M27" s="67"/>
    </row>
  </sheetData>
  <mergeCells count="7">
    <mergeCell ref="A14:A15"/>
    <mergeCell ref="C23:D23"/>
    <mergeCell ref="D1:M1"/>
    <mergeCell ref="M3:M6"/>
    <mergeCell ref="A8:A9"/>
    <mergeCell ref="A10:A11"/>
    <mergeCell ref="A12:A13"/>
  </mergeCells>
  <pageMargins left="0.75" right="0.75" top="1" bottom="1" header="0.51180555555555562" footer="0.51180555555555562"/>
  <pageSetup firstPageNumber="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workbookViewId="0">
      <selection activeCell="G15" sqref="G15"/>
    </sheetView>
  </sheetViews>
  <sheetFormatPr defaultRowHeight="12.75" x14ac:dyDescent="0.2"/>
  <cols>
    <col min="1" max="1" width="6.5703125" style="71" bestFit="1" customWidth="1"/>
    <col min="2" max="3" width="9.7109375" style="13" customWidth="1"/>
    <col min="4" max="4" width="25.42578125" style="72" bestFit="1" customWidth="1"/>
    <col min="5" max="5" width="12.85546875" style="73" customWidth="1"/>
    <col min="6" max="6" width="9.140625" style="7"/>
    <col min="7" max="7" width="13.7109375" style="7" bestFit="1" customWidth="1"/>
    <col min="8" max="255" width="9.140625" style="7"/>
    <col min="256" max="256" width="6.5703125" style="7" bestFit="1" customWidth="1"/>
    <col min="257" max="257" width="9.7109375" style="7" customWidth="1"/>
    <col min="258" max="258" width="25.42578125" style="7" bestFit="1" customWidth="1"/>
    <col min="259" max="259" width="9.85546875" style="7" customWidth="1"/>
    <col min="260" max="260" width="12.85546875" style="7" customWidth="1"/>
    <col min="261" max="261" width="16.5703125" style="7" bestFit="1" customWidth="1"/>
    <col min="262" max="262" width="9.140625" style="7"/>
    <col min="263" max="263" width="11.5703125" style="7" bestFit="1" customWidth="1"/>
    <col min="264" max="511" width="9.140625" style="7"/>
    <col min="512" max="512" width="6.5703125" style="7" bestFit="1" customWidth="1"/>
    <col min="513" max="513" width="9.7109375" style="7" customWidth="1"/>
    <col min="514" max="514" width="25.42578125" style="7" bestFit="1" customWidth="1"/>
    <col min="515" max="515" width="9.85546875" style="7" customWidth="1"/>
    <col min="516" max="516" width="12.85546875" style="7" customWidth="1"/>
    <col min="517" max="517" width="16.5703125" style="7" bestFit="1" customWidth="1"/>
    <col min="518" max="518" width="9.140625" style="7"/>
    <col min="519" max="519" width="11.5703125" style="7" bestFit="1" customWidth="1"/>
    <col min="520" max="767" width="9.140625" style="7"/>
    <col min="768" max="768" width="6.5703125" style="7" bestFit="1" customWidth="1"/>
    <col min="769" max="769" width="9.7109375" style="7" customWidth="1"/>
    <col min="770" max="770" width="25.42578125" style="7" bestFit="1" customWidth="1"/>
    <col min="771" max="771" width="9.85546875" style="7" customWidth="1"/>
    <col min="772" max="772" width="12.85546875" style="7" customWidth="1"/>
    <col min="773" max="773" width="16.5703125" style="7" bestFit="1" customWidth="1"/>
    <col min="774" max="774" width="9.140625" style="7"/>
    <col min="775" max="775" width="11.5703125" style="7" bestFit="1" customWidth="1"/>
    <col min="776" max="1023" width="9.140625" style="7"/>
    <col min="1024" max="1024" width="6.5703125" style="7" bestFit="1" customWidth="1"/>
    <col min="1025" max="1025" width="9.7109375" style="7" customWidth="1"/>
    <col min="1026" max="1026" width="25.42578125" style="7" bestFit="1" customWidth="1"/>
    <col min="1027" max="1027" width="9.85546875" style="7" customWidth="1"/>
    <col min="1028" max="1028" width="12.85546875" style="7" customWidth="1"/>
    <col min="1029" max="1029" width="16.5703125" style="7" bestFit="1" customWidth="1"/>
    <col min="1030" max="1030" width="9.140625" style="7"/>
    <col min="1031" max="1031" width="11.5703125" style="7" bestFit="1" customWidth="1"/>
    <col min="1032" max="1279" width="9.140625" style="7"/>
    <col min="1280" max="1280" width="6.5703125" style="7" bestFit="1" customWidth="1"/>
    <col min="1281" max="1281" width="9.7109375" style="7" customWidth="1"/>
    <col min="1282" max="1282" width="25.42578125" style="7" bestFit="1" customWidth="1"/>
    <col min="1283" max="1283" width="9.85546875" style="7" customWidth="1"/>
    <col min="1284" max="1284" width="12.85546875" style="7" customWidth="1"/>
    <col min="1285" max="1285" width="16.5703125" style="7" bestFit="1" customWidth="1"/>
    <col min="1286" max="1286" width="9.140625" style="7"/>
    <col min="1287" max="1287" width="11.5703125" style="7" bestFit="1" customWidth="1"/>
    <col min="1288" max="1535" width="9.140625" style="7"/>
    <col min="1536" max="1536" width="6.5703125" style="7" bestFit="1" customWidth="1"/>
    <col min="1537" max="1537" width="9.7109375" style="7" customWidth="1"/>
    <col min="1538" max="1538" width="25.42578125" style="7" bestFit="1" customWidth="1"/>
    <col min="1539" max="1539" width="9.85546875" style="7" customWidth="1"/>
    <col min="1540" max="1540" width="12.85546875" style="7" customWidth="1"/>
    <col min="1541" max="1541" width="16.5703125" style="7" bestFit="1" customWidth="1"/>
    <col min="1542" max="1542" width="9.140625" style="7"/>
    <col min="1543" max="1543" width="11.5703125" style="7" bestFit="1" customWidth="1"/>
    <col min="1544" max="1791" width="9.140625" style="7"/>
    <col min="1792" max="1792" width="6.5703125" style="7" bestFit="1" customWidth="1"/>
    <col min="1793" max="1793" width="9.7109375" style="7" customWidth="1"/>
    <col min="1794" max="1794" width="25.42578125" style="7" bestFit="1" customWidth="1"/>
    <col min="1795" max="1795" width="9.85546875" style="7" customWidth="1"/>
    <col min="1796" max="1796" width="12.85546875" style="7" customWidth="1"/>
    <col min="1797" max="1797" width="16.5703125" style="7" bestFit="1" customWidth="1"/>
    <col min="1798" max="1798" width="9.140625" style="7"/>
    <col min="1799" max="1799" width="11.5703125" style="7" bestFit="1" customWidth="1"/>
    <col min="1800" max="2047" width="9.140625" style="7"/>
    <col min="2048" max="2048" width="6.5703125" style="7" bestFit="1" customWidth="1"/>
    <col min="2049" max="2049" width="9.7109375" style="7" customWidth="1"/>
    <col min="2050" max="2050" width="25.42578125" style="7" bestFit="1" customWidth="1"/>
    <col min="2051" max="2051" width="9.85546875" style="7" customWidth="1"/>
    <col min="2052" max="2052" width="12.85546875" style="7" customWidth="1"/>
    <col min="2053" max="2053" width="16.5703125" style="7" bestFit="1" customWidth="1"/>
    <col min="2054" max="2054" width="9.140625" style="7"/>
    <col min="2055" max="2055" width="11.5703125" style="7" bestFit="1" customWidth="1"/>
    <col min="2056" max="2303" width="9.140625" style="7"/>
    <col min="2304" max="2304" width="6.5703125" style="7" bestFit="1" customWidth="1"/>
    <col min="2305" max="2305" width="9.7109375" style="7" customWidth="1"/>
    <col min="2306" max="2306" width="25.42578125" style="7" bestFit="1" customWidth="1"/>
    <col min="2307" max="2307" width="9.85546875" style="7" customWidth="1"/>
    <col min="2308" max="2308" width="12.85546875" style="7" customWidth="1"/>
    <col min="2309" max="2309" width="16.5703125" style="7" bestFit="1" customWidth="1"/>
    <col min="2310" max="2310" width="9.140625" style="7"/>
    <col min="2311" max="2311" width="11.5703125" style="7" bestFit="1" customWidth="1"/>
    <col min="2312" max="2559" width="9.140625" style="7"/>
    <col min="2560" max="2560" width="6.5703125" style="7" bestFit="1" customWidth="1"/>
    <col min="2561" max="2561" width="9.7109375" style="7" customWidth="1"/>
    <col min="2562" max="2562" width="25.42578125" style="7" bestFit="1" customWidth="1"/>
    <col min="2563" max="2563" width="9.85546875" style="7" customWidth="1"/>
    <col min="2564" max="2564" width="12.85546875" style="7" customWidth="1"/>
    <col min="2565" max="2565" width="16.5703125" style="7" bestFit="1" customWidth="1"/>
    <col min="2566" max="2566" width="9.140625" style="7"/>
    <col min="2567" max="2567" width="11.5703125" style="7" bestFit="1" customWidth="1"/>
    <col min="2568" max="2815" width="9.140625" style="7"/>
    <col min="2816" max="2816" width="6.5703125" style="7" bestFit="1" customWidth="1"/>
    <col min="2817" max="2817" width="9.7109375" style="7" customWidth="1"/>
    <col min="2818" max="2818" width="25.42578125" style="7" bestFit="1" customWidth="1"/>
    <col min="2819" max="2819" width="9.85546875" style="7" customWidth="1"/>
    <col min="2820" max="2820" width="12.85546875" style="7" customWidth="1"/>
    <col min="2821" max="2821" width="16.5703125" style="7" bestFit="1" customWidth="1"/>
    <col min="2822" max="2822" width="9.140625" style="7"/>
    <col min="2823" max="2823" width="11.5703125" style="7" bestFit="1" customWidth="1"/>
    <col min="2824" max="3071" width="9.140625" style="7"/>
    <col min="3072" max="3072" width="6.5703125" style="7" bestFit="1" customWidth="1"/>
    <col min="3073" max="3073" width="9.7109375" style="7" customWidth="1"/>
    <col min="3074" max="3074" width="25.42578125" style="7" bestFit="1" customWidth="1"/>
    <col min="3075" max="3075" width="9.85546875" style="7" customWidth="1"/>
    <col min="3076" max="3076" width="12.85546875" style="7" customWidth="1"/>
    <col min="3077" max="3077" width="16.5703125" style="7" bestFit="1" customWidth="1"/>
    <col min="3078" max="3078" width="9.140625" style="7"/>
    <col min="3079" max="3079" width="11.5703125" style="7" bestFit="1" customWidth="1"/>
    <col min="3080" max="3327" width="9.140625" style="7"/>
    <col min="3328" max="3328" width="6.5703125" style="7" bestFit="1" customWidth="1"/>
    <col min="3329" max="3329" width="9.7109375" style="7" customWidth="1"/>
    <col min="3330" max="3330" width="25.42578125" style="7" bestFit="1" customWidth="1"/>
    <col min="3331" max="3331" width="9.85546875" style="7" customWidth="1"/>
    <col min="3332" max="3332" width="12.85546875" style="7" customWidth="1"/>
    <col min="3333" max="3333" width="16.5703125" style="7" bestFit="1" customWidth="1"/>
    <col min="3334" max="3334" width="9.140625" style="7"/>
    <col min="3335" max="3335" width="11.5703125" style="7" bestFit="1" customWidth="1"/>
    <col min="3336" max="3583" width="9.140625" style="7"/>
    <col min="3584" max="3584" width="6.5703125" style="7" bestFit="1" customWidth="1"/>
    <col min="3585" max="3585" width="9.7109375" style="7" customWidth="1"/>
    <col min="3586" max="3586" width="25.42578125" style="7" bestFit="1" customWidth="1"/>
    <col min="3587" max="3587" width="9.85546875" style="7" customWidth="1"/>
    <col min="3588" max="3588" width="12.85546875" style="7" customWidth="1"/>
    <col min="3589" max="3589" width="16.5703125" style="7" bestFit="1" customWidth="1"/>
    <col min="3590" max="3590" width="9.140625" style="7"/>
    <col min="3591" max="3591" width="11.5703125" style="7" bestFit="1" customWidth="1"/>
    <col min="3592" max="3839" width="9.140625" style="7"/>
    <col min="3840" max="3840" width="6.5703125" style="7" bestFit="1" customWidth="1"/>
    <col min="3841" max="3841" width="9.7109375" style="7" customWidth="1"/>
    <col min="3842" max="3842" width="25.42578125" style="7" bestFit="1" customWidth="1"/>
    <col min="3843" max="3843" width="9.85546875" style="7" customWidth="1"/>
    <col min="3844" max="3844" width="12.85546875" style="7" customWidth="1"/>
    <col min="3845" max="3845" width="16.5703125" style="7" bestFit="1" customWidth="1"/>
    <col min="3846" max="3846" width="9.140625" style="7"/>
    <col min="3847" max="3847" width="11.5703125" style="7" bestFit="1" customWidth="1"/>
    <col min="3848" max="4095" width="9.140625" style="7"/>
    <col min="4096" max="4096" width="6.5703125" style="7" bestFit="1" customWidth="1"/>
    <col min="4097" max="4097" width="9.7109375" style="7" customWidth="1"/>
    <col min="4098" max="4098" width="25.42578125" style="7" bestFit="1" customWidth="1"/>
    <col min="4099" max="4099" width="9.85546875" style="7" customWidth="1"/>
    <col min="4100" max="4100" width="12.85546875" style="7" customWidth="1"/>
    <col min="4101" max="4101" width="16.5703125" style="7" bestFit="1" customWidth="1"/>
    <col min="4102" max="4102" width="9.140625" style="7"/>
    <col min="4103" max="4103" width="11.5703125" style="7" bestFit="1" customWidth="1"/>
    <col min="4104" max="4351" width="9.140625" style="7"/>
    <col min="4352" max="4352" width="6.5703125" style="7" bestFit="1" customWidth="1"/>
    <col min="4353" max="4353" width="9.7109375" style="7" customWidth="1"/>
    <col min="4354" max="4354" width="25.42578125" style="7" bestFit="1" customWidth="1"/>
    <col min="4355" max="4355" width="9.85546875" style="7" customWidth="1"/>
    <col min="4356" max="4356" width="12.85546875" style="7" customWidth="1"/>
    <col min="4357" max="4357" width="16.5703125" style="7" bestFit="1" customWidth="1"/>
    <col min="4358" max="4358" width="9.140625" style="7"/>
    <col min="4359" max="4359" width="11.5703125" style="7" bestFit="1" customWidth="1"/>
    <col min="4360" max="4607" width="9.140625" style="7"/>
    <col min="4608" max="4608" width="6.5703125" style="7" bestFit="1" customWidth="1"/>
    <col min="4609" max="4609" width="9.7109375" style="7" customWidth="1"/>
    <col min="4610" max="4610" width="25.42578125" style="7" bestFit="1" customWidth="1"/>
    <col min="4611" max="4611" width="9.85546875" style="7" customWidth="1"/>
    <col min="4612" max="4612" width="12.85546875" style="7" customWidth="1"/>
    <col min="4613" max="4613" width="16.5703125" style="7" bestFit="1" customWidth="1"/>
    <col min="4614" max="4614" width="9.140625" style="7"/>
    <col min="4615" max="4615" width="11.5703125" style="7" bestFit="1" customWidth="1"/>
    <col min="4616" max="4863" width="9.140625" style="7"/>
    <col min="4864" max="4864" width="6.5703125" style="7" bestFit="1" customWidth="1"/>
    <col min="4865" max="4865" width="9.7109375" style="7" customWidth="1"/>
    <col min="4866" max="4866" width="25.42578125" style="7" bestFit="1" customWidth="1"/>
    <col min="4867" max="4867" width="9.85546875" style="7" customWidth="1"/>
    <col min="4868" max="4868" width="12.85546875" style="7" customWidth="1"/>
    <col min="4869" max="4869" width="16.5703125" style="7" bestFit="1" customWidth="1"/>
    <col min="4870" max="4870" width="9.140625" style="7"/>
    <col min="4871" max="4871" width="11.5703125" style="7" bestFit="1" customWidth="1"/>
    <col min="4872" max="5119" width="9.140625" style="7"/>
    <col min="5120" max="5120" width="6.5703125" style="7" bestFit="1" customWidth="1"/>
    <col min="5121" max="5121" width="9.7109375" style="7" customWidth="1"/>
    <col min="5122" max="5122" width="25.42578125" style="7" bestFit="1" customWidth="1"/>
    <col min="5123" max="5123" width="9.85546875" style="7" customWidth="1"/>
    <col min="5124" max="5124" width="12.85546875" style="7" customWidth="1"/>
    <col min="5125" max="5125" width="16.5703125" style="7" bestFit="1" customWidth="1"/>
    <col min="5126" max="5126" width="9.140625" style="7"/>
    <col min="5127" max="5127" width="11.5703125" style="7" bestFit="1" customWidth="1"/>
    <col min="5128" max="5375" width="9.140625" style="7"/>
    <col min="5376" max="5376" width="6.5703125" style="7" bestFit="1" customWidth="1"/>
    <col min="5377" max="5377" width="9.7109375" style="7" customWidth="1"/>
    <col min="5378" max="5378" width="25.42578125" style="7" bestFit="1" customWidth="1"/>
    <col min="5379" max="5379" width="9.85546875" style="7" customWidth="1"/>
    <col min="5380" max="5380" width="12.85546875" style="7" customWidth="1"/>
    <col min="5381" max="5381" width="16.5703125" style="7" bestFit="1" customWidth="1"/>
    <col min="5382" max="5382" width="9.140625" style="7"/>
    <col min="5383" max="5383" width="11.5703125" style="7" bestFit="1" customWidth="1"/>
    <col min="5384" max="5631" width="9.140625" style="7"/>
    <col min="5632" max="5632" width="6.5703125" style="7" bestFit="1" customWidth="1"/>
    <col min="5633" max="5633" width="9.7109375" style="7" customWidth="1"/>
    <col min="5634" max="5634" width="25.42578125" style="7" bestFit="1" customWidth="1"/>
    <col min="5635" max="5635" width="9.85546875" style="7" customWidth="1"/>
    <col min="5636" max="5636" width="12.85546875" style="7" customWidth="1"/>
    <col min="5637" max="5637" width="16.5703125" style="7" bestFit="1" customWidth="1"/>
    <col min="5638" max="5638" width="9.140625" style="7"/>
    <col min="5639" max="5639" width="11.5703125" style="7" bestFit="1" customWidth="1"/>
    <col min="5640" max="5887" width="9.140625" style="7"/>
    <col min="5888" max="5888" width="6.5703125" style="7" bestFit="1" customWidth="1"/>
    <col min="5889" max="5889" width="9.7109375" style="7" customWidth="1"/>
    <col min="5890" max="5890" width="25.42578125" style="7" bestFit="1" customWidth="1"/>
    <col min="5891" max="5891" width="9.85546875" style="7" customWidth="1"/>
    <col min="5892" max="5892" width="12.85546875" style="7" customWidth="1"/>
    <col min="5893" max="5893" width="16.5703125" style="7" bestFit="1" customWidth="1"/>
    <col min="5894" max="5894" width="9.140625" style="7"/>
    <col min="5895" max="5895" width="11.5703125" style="7" bestFit="1" customWidth="1"/>
    <col min="5896" max="6143" width="9.140625" style="7"/>
    <col min="6144" max="6144" width="6.5703125" style="7" bestFit="1" customWidth="1"/>
    <col min="6145" max="6145" width="9.7109375" style="7" customWidth="1"/>
    <col min="6146" max="6146" width="25.42578125" style="7" bestFit="1" customWidth="1"/>
    <col min="6147" max="6147" width="9.85546875" style="7" customWidth="1"/>
    <col min="6148" max="6148" width="12.85546875" style="7" customWidth="1"/>
    <col min="6149" max="6149" width="16.5703125" style="7" bestFit="1" customWidth="1"/>
    <col min="6150" max="6150" width="9.140625" style="7"/>
    <col min="6151" max="6151" width="11.5703125" style="7" bestFit="1" customWidth="1"/>
    <col min="6152" max="6399" width="9.140625" style="7"/>
    <col min="6400" max="6400" width="6.5703125" style="7" bestFit="1" customWidth="1"/>
    <col min="6401" max="6401" width="9.7109375" style="7" customWidth="1"/>
    <col min="6402" max="6402" width="25.42578125" style="7" bestFit="1" customWidth="1"/>
    <col min="6403" max="6403" width="9.85546875" style="7" customWidth="1"/>
    <col min="6404" max="6404" width="12.85546875" style="7" customWidth="1"/>
    <col min="6405" max="6405" width="16.5703125" style="7" bestFit="1" customWidth="1"/>
    <col min="6406" max="6406" width="9.140625" style="7"/>
    <col min="6407" max="6407" width="11.5703125" style="7" bestFit="1" customWidth="1"/>
    <col min="6408" max="6655" width="9.140625" style="7"/>
    <col min="6656" max="6656" width="6.5703125" style="7" bestFit="1" customWidth="1"/>
    <col min="6657" max="6657" width="9.7109375" style="7" customWidth="1"/>
    <col min="6658" max="6658" width="25.42578125" style="7" bestFit="1" customWidth="1"/>
    <col min="6659" max="6659" width="9.85546875" style="7" customWidth="1"/>
    <col min="6660" max="6660" width="12.85546875" style="7" customWidth="1"/>
    <col min="6661" max="6661" width="16.5703125" style="7" bestFit="1" customWidth="1"/>
    <col min="6662" max="6662" width="9.140625" style="7"/>
    <col min="6663" max="6663" width="11.5703125" style="7" bestFit="1" customWidth="1"/>
    <col min="6664" max="6911" width="9.140625" style="7"/>
    <col min="6912" max="6912" width="6.5703125" style="7" bestFit="1" customWidth="1"/>
    <col min="6913" max="6913" width="9.7109375" style="7" customWidth="1"/>
    <col min="6914" max="6914" width="25.42578125" style="7" bestFit="1" customWidth="1"/>
    <col min="6915" max="6915" width="9.85546875" style="7" customWidth="1"/>
    <col min="6916" max="6916" width="12.85546875" style="7" customWidth="1"/>
    <col min="6917" max="6917" width="16.5703125" style="7" bestFit="1" customWidth="1"/>
    <col min="6918" max="6918" width="9.140625" style="7"/>
    <col min="6919" max="6919" width="11.5703125" style="7" bestFit="1" customWidth="1"/>
    <col min="6920" max="7167" width="9.140625" style="7"/>
    <col min="7168" max="7168" width="6.5703125" style="7" bestFit="1" customWidth="1"/>
    <col min="7169" max="7169" width="9.7109375" style="7" customWidth="1"/>
    <col min="7170" max="7170" width="25.42578125" style="7" bestFit="1" customWidth="1"/>
    <col min="7171" max="7171" width="9.85546875" style="7" customWidth="1"/>
    <col min="7172" max="7172" width="12.85546875" style="7" customWidth="1"/>
    <col min="7173" max="7173" width="16.5703125" style="7" bestFit="1" customWidth="1"/>
    <col min="7174" max="7174" width="9.140625" style="7"/>
    <col min="7175" max="7175" width="11.5703125" style="7" bestFit="1" customWidth="1"/>
    <col min="7176" max="7423" width="9.140625" style="7"/>
    <col min="7424" max="7424" width="6.5703125" style="7" bestFit="1" customWidth="1"/>
    <col min="7425" max="7425" width="9.7109375" style="7" customWidth="1"/>
    <col min="7426" max="7426" width="25.42578125" style="7" bestFit="1" customWidth="1"/>
    <col min="7427" max="7427" width="9.85546875" style="7" customWidth="1"/>
    <col min="7428" max="7428" width="12.85546875" style="7" customWidth="1"/>
    <col min="7429" max="7429" width="16.5703125" style="7" bestFit="1" customWidth="1"/>
    <col min="7430" max="7430" width="9.140625" style="7"/>
    <col min="7431" max="7431" width="11.5703125" style="7" bestFit="1" customWidth="1"/>
    <col min="7432" max="7679" width="9.140625" style="7"/>
    <col min="7680" max="7680" width="6.5703125" style="7" bestFit="1" customWidth="1"/>
    <col min="7681" max="7681" width="9.7109375" style="7" customWidth="1"/>
    <col min="7682" max="7682" width="25.42578125" style="7" bestFit="1" customWidth="1"/>
    <col min="7683" max="7683" width="9.85546875" style="7" customWidth="1"/>
    <col min="7684" max="7684" width="12.85546875" style="7" customWidth="1"/>
    <col min="7685" max="7685" width="16.5703125" style="7" bestFit="1" customWidth="1"/>
    <col min="7686" max="7686" width="9.140625" style="7"/>
    <col min="7687" max="7687" width="11.5703125" style="7" bestFit="1" customWidth="1"/>
    <col min="7688" max="7935" width="9.140625" style="7"/>
    <col min="7936" max="7936" width="6.5703125" style="7" bestFit="1" customWidth="1"/>
    <col min="7937" max="7937" width="9.7109375" style="7" customWidth="1"/>
    <col min="7938" max="7938" width="25.42578125" style="7" bestFit="1" customWidth="1"/>
    <col min="7939" max="7939" width="9.85546875" style="7" customWidth="1"/>
    <col min="7940" max="7940" width="12.85546875" style="7" customWidth="1"/>
    <col min="7941" max="7941" width="16.5703125" style="7" bestFit="1" customWidth="1"/>
    <col min="7942" max="7942" width="9.140625" style="7"/>
    <col min="7943" max="7943" width="11.5703125" style="7" bestFit="1" customWidth="1"/>
    <col min="7944" max="8191" width="9.140625" style="7"/>
    <col min="8192" max="8192" width="6.5703125" style="7" bestFit="1" customWidth="1"/>
    <col min="8193" max="8193" width="9.7109375" style="7" customWidth="1"/>
    <col min="8194" max="8194" width="25.42578125" style="7" bestFit="1" customWidth="1"/>
    <col min="8195" max="8195" width="9.85546875" style="7" customWidth="1"/>
    <col min="8196" max="8196" width="12.85546875" style="7" customWidth="1"/>
    <col min="8197" max="8197" width="16.5703125" style="7" bestFit="1" customWidth="1"/>
    <col min="8198" max="8198" width="9.140625" style="7"/>
    <col min="8199" max="8199" width="11.5703125" style="7" bestFit="1" customWidth="1"/>
    <col min="8200" max="8447" width="9.140625" style="7"/>
    <col min="8448" max="8448" width="6.5703125" style="7" bestFit="1" customWidth="1"/>
    <col min="8449" max="8449" width="9.7109375" style="7" customWidth="1"/>
    <col min="8450" max="8450" width="25.42578125" style="7" bestFit="1" customWidth="1"/>
    <col min="8451" max="8451" width="9.85546875" style="7" customWidth="1"/>
    <col min="8452" max="8452" width="12.85546875" style="7" customWidth="1"/>
    <col min="8453" max="8453" width="16.5703125" style="7" bestFit="1" customWidth="1"/>
    <col min="8454" max="8454" width="9.140625" style="7"/>
    <col min="8455" max="8455" width="11.5703125" style="7" bestFit="1" customWidth="1"/>
    <col min="8456" max="8703" width="9.140625" style="7"/>
    <col min="8704" max="8704" width="6.5703125" style="7" bestFit="1" customWidth="1"/>
    <col min="8705" max="8705" width="9.7109375" style="7" customWidth="1"/>
    <col min="8706" max="8706" width="25.42578125" style="7" bestFit="1" customWidth="1"/>
    <col min="8707" max="8707" width="9.85546875" style="7" customWidth="1"/>
    <col min="8708" max="8708" width="12.85546875" style="7" customWidth="1"/>
    <col min="8709" max="8709" width="16.5703125" style="7" bestFit="1" customWidth="1"/>
    <col min="8710" max="8710" width="9.140625" style="7"/>
    <col min="8711" max="8711" width="11.5703125" style="7" bestFit="1" customWidth="1"/>
    <col min="8712" max="8959" width="9.140625" style="7"/>
    <col min="8960" max="8960" width="6.5703125" style="7" bestFit="1" customWidth="1"/>
    <col min="8961" max="8961" width="9.7109375" style="7" customWidth="1"/>
    <col min="8962" max="8962" width="25.42578125" style="7" bestFit="1" customWidth="1"/>
    <col min="8963" max="8963" width="9.85546875" style="7" customWidth="1"/>
    <col min="8964" max="8964" width="12.85546875" style="7" customWidth="1"/>
    <col min="8965" max="8965" width="16.5703125" style="7" bestFit="1" customWidth="1"/>
    <col min="8966" max="8966" width="9.140625" style="7"/>
    <col min="8967" max="8967" width="11.5703125" style="7" bestFit="1" customWidth="1"/>
    <col min="8968" max="9215" width="9.140625" style="7"/>
    <col min="9216" max="9216" width="6.5703125" style="7" bestFit="1" customWidth="1"/>
    <col min="9217" max="9217" width="9.7109375" style="7" customWidth="1"/>
    <col min="9218" max="9218" width="25.42578125" style="7" bestFit="1" customWidth="1"/>
    <col min="9219" max="9219" width="9.85546875" style="7" customWidth="1"/>
    <col min="9220" max="9220" width="12.85546875" style="7" customWidth="1"/>
    <col min="9221" max="9221" width="16.5703125" style="7" bestFit="1" customWidth="1"/>
    <col min="9222" max="9222" width="9.140625" style="7"/>
    <col min="9223" max="9223" width="11.5703125" style="7" bestFit="1" customWidth="1"/>
    <col min="9224" max="9471" width="9.140625" style="7"/>
    <col min="9472" max="9472" width="6.5703125" style="7" bestFit="1" customWidth="1"/>
    <col min="9473" max="9473" width="9.7109375" style="7" customWidth="1"/>
    <col min="9474" max="9474" width="25.42578125" style="7" bestFit="1" customWidth="1"/>
    <col min="9475" max="9475" width="9.85546875" style="7" customWidth="1"/>
    <col min="9476" max="9476" width="12.85546875" style="7" customWidth="1"/>
    <col min="9477" max="9477" width="16.5703125" style="7" bestFit="1" customWidth="1"/>
    <col min="9478" max="9478" width="9.140625" style="7"/>
    <col min="9479" max="9479" width="11.5703125" style="7" bestFit="1" customWidth="1"/>
    <col min="9480" max="9727" width="9.140625" style="7"/>
    <col min="9728" max="9728" width="6.5703125" style="7" bestFit="1" customWidth="1"/>
    <col min="9729" max="9729" width="9.7109375" style="7" customWidth="1"/>
    <col min="9730" max="9730" width="25.42578125" style="7" bestFit="1" customWidth="1"/>
    <col min="9731" max="9731" width="9.85546875" style="7" customWidth="1"/>
    <col min="9732" max="9732" width="12.85546875" style="7" customWidth="1"/>
    <col min="9733" max="9733" width="16.5703125" style="7" bestFit="1" customWidth="1"/>
    <col min="9734" max="9734" width="9.140625" style="7"/>
    <col min="9735" max="9735" width="11.5703125" style="7" bestFit="1" customWidth="1"/>
    <col min="9736" max="9983" width="9.140625" style="7"/>
    <col min="9984" max="9984" width="6.5703125" style="7" bestFit="1" customWidth="1"/>
    <col min="9985" max="9985" width="9.7109375" style="7" customWidth="1"/>
    <col min="9986" max="9986" width="25.42578125" style="7" bestFit="1" customWidth="1"/>
    <col min="9987" max="9987" width="9.85546875" style="7" customWidth="1"/>
    <col min="9988" max="9988" width="12.85546875" style="7" customWidth="1"/>
    <col min="9989" max="9989" width="16.5703125" style="7" bestFit="1" customWidth="1"/>
    <col min="9990" max="9990" width="9.140625" style="7"/>
    <col min="9991" max="9991" width="11.5703125" style="7" bestFit="1" customWidth="1"/>
    <col min="9992" max="10239" width="9.140625" style="7"/>
    <col min="10240" max="10240" width="6.5703125" style="7" bestFit="1" customWidth="1"/>
    <col min="10241" max="10241" width="9.7109375" style="7" customWidth="1"/>
    <col min="10242" max="10242" width="25.42578125" style="7" bestFit="1" customWidth="1"/>
    <col min="10243" max="10243" width="9.85546875" style="7" customWidth="1"/>
    <col min="10244" max="10244" width="12.85546875" style="7" customWidth="1"/>
    <col min="10245" max="10245" width="16.5703125" style="7" bestFit="1" customWidth="1"/>
    <col min="10246" max="10246" width="9.140625" style="7"/>
    <col min="10247" max="10247" width="11.5703125" style="7" bestFit="1" customWidth="1"/>
    <col min="10248" max="10495" width="9.140625" style="7"/>
    <col min="10496" max="10496" width="6.5703125" style="7" bestFit="1" customWidth="1"/>
    <col min="10497" max="10497" width="9.7109375" style="7" customWidth="1"/>
    <col min="10498" max="10498" width="25.42578125" style="7" bestFit="1" customWidth="1"/>
    <col min="10499" max="10499" width="9.85546875" style="7" customWidth="1"/>
    <col min="10500" max="10500" width="12.85546875" style="7" customWidth="1"/>
    <col min="10501" max="10501" width="16.5703125" style="7" bestFit="1" customWidth="1"/>
    <col min="10502" max="10502" width="9.140625" style="7"/>
    <col min="10503" max="10503" width="11.5703125" style="7" bestFit="1" customWidth="1"/>
    <col min="10504" max="10751" width="9.140625" style="7"/>
    <col min="10752" max="10752" width="6.5703125" style="7" bestFit="1" customWidth="1"/>
    <col min="10753" max="10753" width="9.7109375" style="7" customWidth="1"/>
    <col min="10754" max="10754" width="25.42578125" style="7" bestFit="1" customWidth="1"/>
    <col min="10755" max="10755" width="9.85546875" style="7" customWidth="1"/>
    <col min="10756" max="10756" width="12.85546875" style="7" customWidth="1"/>
    <col min="10757" max="10757" width="16.5703125" style="7" bestFit="1" customWidth="1"/>
    <col min="10758" max="10758" width="9.140625" style="7"/>
    <col min="10759" max="10759" width="11.5703125" style="7" bestFit="1" customWidth="1"/>
    <col min="10760" max="11007" width="9.140625" style="7"/>
    <col min="11008" max="11008" width="6.5703125" style="7" bestFit="1" customWidth="1"/>
    <col min="11009" max="11009" width="9.7109375" style="7" customWidth="1"/>
    <col min="11010" max="11010" width="25.42578125" style="7" bestFit="1" customWidth="1"/>
    <col min="11011" max="11011" width="9.85546875" style="7" customWidth="1"/>
    <col min="11012" max="11012" width="12.85546875" style="7" customWidth="1"/>
    <col min="11013" max="11013" width="16.5703125" style="7" bestFit="1" customWidth="1"/>
    <col min="11014" max="11014" width="9.140625" style="7"/>
    <col min="11015" max="11015" width="11.5703125" style="7" bestFit="1" customWidth="1"/>
    <col min="11016" max="11263" width="9.140625" style="7"/>
    <col min="11264" max="11264" width="6.5703125" style="7" bestFit="1" customWidth="1"/>
    <col min="11265" max="11265" width="9.7109375" style="7" customWidth="1"/>
    <col min="11266" max="11266" width="25.42578125" style="7" bestFit="1" customWidth="1"/>
    <col min="11267" max="11267" width="9.85546875" style="7" customWidth="1"/>
    <col min="11268" max="11268" width="12.85546875" style="7" customWidth="1"/>
    <col min="11269" max="11269" width="16.5703125" style="7" bestFit="1" customWidth="1"/>
    <col min="11270" max="11270" width="9.140625" style="7"/>
    <col min="11271" max="11271" width="11.5703125" style="7" bestFit="1" customWidth="1"/>
    <col min="11272" max="11519" width="9.140625" style="7"/>
    <col min="11520" max="11520" width="6.5703125" style="7" bestFit="1" customWidth="1"/>
    <col min="11521" max="11521" width="9.7109375" style="7" customWidth="1"/>
    <col min="11522" max="11522" width="25.42578125" style="7" bestFit="1" customWidth="1"/>
    <col min="11523" max="11523" width="9.85546875" style="7" customWidth="1"/>
    <col min="11524" max="11524" width="12.85546875" style="7" customWidth="1"/>
    <col min="11525" max="11525" width="16.5703125" style="7" bestFit="1" customWidth="1"/>
    <col min="11526" max="11526" width="9.140625" style="7"/>
    <col min="11527" max="11527" width="11.5703125" style="7" bestFit="1" customWidth="1"/>
    <col min="11528" max="11775" width="9.140625" style="7"/>
    <col min="11776" max="11776" width="6.5703125" style="7" bestFit="1" customWidth="1"/>
    <col min="11777" max="11777" width="9.7109375" style="7" customWidth="1"/>
    <col min="11778" max="11778" width="25.42578125" style="7" bestFit="1" customWidth="1"/>
    <col min="11779" max="11779" width="9.85546875" style="7" customWidth="1"/>
    <col min="11780" max="11780" width="12.85546875" style="7" customWidth="1"/>
    <col min="11781" max="11781" width="16.5703125" style="7" bestFit="1" customWidth="1"/>
    <col min="11782" max="11782" width="9.140625" style="7"/>
    <col min="11783" max="11783" width="11.5703125" style="7" bestFit="1" customWidth="1"/>
    <col min="11784" max="12031" width="9.140625" style="7"/>
    <col min="12032" max="12032" width="6.5703125" style="7" bestFit="1" customWidth="1"/>
    <col min="12033" max="12033" width="9.7109375" style="7" customWidth="1"/>
    <col min="12034" max="12034" width="25.42578125" style="7" bestFit="1" customWidth="1"/>
    <col min="12035" max="12035" width="9.85546875" style="7" customWidth="1"/>
    <col min="12036" max="12036" width="12.85546875" style="7" customWidth="1"/>
    <col min="12037" max="12037" width="16.5703125" style="7" bestFit="1" customWidth="1"/>
    <col min="12038" max="12038" width="9.140625" style="7"/>
    <col min="12039" max="12039" width="11.5703125" style="7" bestFit="1" customWidth="1"/>
    <col min="12040" max="12287" width="9.140625" style="7"/>
    <col min="12288" max="12288" width="6.5703125" style="7" bestFit="1" customWidth="1"/>
    <col min="12289" max="12289" width="9.7109375" style="7" customWidth="1"/>
    <col min="12290" max="12290" width="25.42578125" style="7" bestFit="1" customWidth="1"/>
    <col min="12291" max="12291" width="9.85546875" style="7" customWidth="1"/>
    <col min="12292" max="12292" width="12.85546875" style="7" customWidth="1"/>
    <col min="12293" max="12293" width="16.5703125" style="7" bestFit="1" customWidth="1"/>
    <col min="12294" max="12294" width="9.140625" style="7"/>
    <col min="12295" max="12295" width="11.5703125" style="7" bestFit="1" customWidth="1"/>
    <col min="12296" max="12543" width="9.140625" style="7"/>
    <col min="12544" max="12544" width="6.5703125" style="7" bestFit="1" customWidth="1"/>
    <col min="12545" max="12545" width="9.7109375" style="7" customWidth="1"/>
    <col min="12546" max="12546" width="25.42578125" style="7" bestFit="1" customWidth="1"/>
    <col min="12547" max="12547" width="9.85546875" style="7" customWidth="1"/>
    <col min="12548" max="12548" width="12.85546875" style="7" customWidth="1"/>
    <col min="12549" max="12549" width="16.5703125" style="7" bestFit="1" customWidth="1"/>
    <col min="12550" max="12550" width="9.140625" style="7"/>
    <col min="12551" max="12551" width="11.5703125" style="7" bestFit="1" customWidth="1"/>
    <col min="12552" max="12799" width="9.140625" style="7"/>
    <col min="12800" max="12800" width="6.5703125" style="7" bestFit="1" customWidth="1"/>
    <col min="12801" max="12801" width="9.7109375" style="7" customWidth="1"/>
    <col min="12802" max="12802" width="25.42578125" style="7" bestFit="1" customWidth="1"/>
    <col min="12803" max="12803" width="9.85546875" style="7" customWidth="1"/>
    <col min="12804" max="12804" width="12.85546875" style="7" customWidth="1"/>
    <col min="12805" max="12805" width="16.5703125" style="7" bestFit="1" customWidth="1"/>
    <col min="12806" max="12806" width="9.140625" style="7"/>
    <col min="12807" max="12807" width="11.5703125" style="7" bestFit="1" customWidth="1"/>
    <col min="12808" max="13055" width="9.140625" style="7"/>
    <col min="13056" max="13056" width="6.5703125" style="7" bestFit="1" customWidth="1"/>
    <col min="13057" max="13057" width="9.7109375" style="7" customWidth="1"/>
    <col min="13058" max="13058" width="25.42578125" style="7" bestFit="1" customWidth="1"/>
    <col min="13059" max="13059" width="9.85546875" style="7" customWidth="1"/>
    <col min="13060" max="13060" width="12.85546875" style="7" customWidth="1"/>
    <col min="13061" max="13061" width="16.5703125" style="7" bestFit="1" customWidth="1"/>
    <col min="13062" max="13062" width="9.140625" style="7"/>
    <col min="13063" max="13063" width="11.5703125" style="7" bestFit="1" customWidth="1"/>
    <col min="13064" max="13311" width="9.140625" style="7"/>
    <col min="13312" max="13312" width="6.5703125" style="7" bestFit="1" customWidth="1"/>
    <col min="13313" max="13313" width="9.7109375" style="7" customWidth="1"/>
    <col min="13314" max="13314" width="25.42578125" style="7" bestFit="1" customWidth="1"/>
    <col min="13315" max="13315" width="9.85546875" style="7" customWidth="1"/>
    <col min="13316" max="13316" width="12.85546875" style="7" customWidth="1"/>
    <col min="13317" max="13317" width="16.5703125" style="7" bestFit="1" customWidth="1"/>
    <col min="13318" max="13318" width="9.140625" style="7"/>
    <col min="13319" max="13319" width="11.5703125" style="7" bestFit="1" customWidth="1"/>
    <col min="13320" max="13567" width="9.140625" style="7"/>
    <col min="13568" max="13568" width="6.5703125" style="7" bestFit="1" customWidth="1"/>
    <col min="13569" max="13569" width="9.7109375" style="7" customWidth="1"/>
    <col min="13570" max="13570" width="25.42578125" style="7" bestFit="1" customWidth="1"/>
    <col min="13571" max="13571" width="9.85546875" style="7" customWidth="1"/>
    <col min="13572" max="13572" width="12.85546875" style="7" customWidth="1"/>
    <col min="13573" max="13573" width="16.5703125" style="7" bestFit="1" customWidth="1"/>
    <col min="13574" max="13574" width="9.140625" style="7"/>
    <col min="13575" max="13575" width="11.5703125" style="7" bestFit="1" customWidth="1"/>
    <col min="13576" max="13823" width="9.140625" style="7"/>
    <col min="13824" max="13824" width="6.5703125" style="7" bestFit="1" customWidth="1"/>
    <col min="13825" max="13825" width="9.7109375" style="7" customWidth="1"/>
    <col min="13826" max="13826" width="25.42578125" style="7" bestFit="1" customWidth="1"/>
    <col min="13827" max="13827" width="9.85546875" style="7" customWidth="1"/>
    <col min="13828" max="13828" width="12.85546875" style="7" customWidth="1"/>
    <col min="13829" max="13829" width="16.5703125" style="7" bestFit="1" customWidth="1"/>
    <col min="13830" max="13830" width="9.140625" style="7"/>
    <col min="13831" max="13831" width="11.5703125" style="7" bestFit="1" customWidth="1"/>
    <col min="13832" max="14079" width="9.140625" style="7"/>
    <col min="14080" max="14080" width="6.5703125" style="7" bestFit="1" customWidth="1"/>
    <col min="14081" max="14081" width="9.7109375" style="7" customWidth="1"/>
    <col min="14082" max="14082" width="25.42578125" style="7" bestFit="1" customWidth="1"/>
    <col min="14083" max="14083" width="9.85546875" style="7" customWidth="1"/>
    <col min="14084" max="14084" width="12.85546875" style="7" customWidth="1"/>
    <col min="14085" max="14085" width="16.5703125" style="7" bestFit="1" customWidth="1"/>
    <col min="14086" max="14086" width="9.140625" style="7"/>
    <col min="14087" max="14087" width="11.5703125" style="7" bestFit="1" customWidth="1"/>
    <col min="14088" max="14335" width="9.140625" style="7"/>
    <col min="14336" max="14336" width="6.5703125" style="7" bestFit="1" customWidth="1"/>
    <col min="14337" max="14337" width="9.7109375" style="7" customWidth="1"/>
    <col min="14338" max="14338" width="25.42578125" style="7" bestFit="1" customWidth="1"/>
    <col min="14339" max="14339" width="9.85546875" style="7" customWidth="1"/>
    <col min="14340" max="14340" width="12.85546875" style="7" customWidth="1"/>
    <col min="14341" max="14341" width="16.5703125" style="7" bestFit="1" customWidth="1"/>
    <col min="14342" max="14342" width="9.140625" style="7"/>
    <col min="14343" max="14343" width="11.5703125" style="7" bestFit="1" customWidth="1"/>
    <col min="14344" max="14591" width="9.140625" style="7"/>
    <col min="14592" max="14592" width="6.5703125" style="7" bestFit="1" customWidth="1"/>
    <col min="14593" max="14593" width="9.7109375" style="7" customWidth="1"/>
    <col min="14594" max="14594" width="25.42578125" style="7" bestFit="1" customWidth="1"/>
    <col min="14595" max="14595" width="9.85546875" style="7" customWidth="1"/>
    <col min="14596" max="14596" width="12.85546875" style="7" customWidth="1"/>
    <col min="14597" max="14597" width="16.5703125" style="7" bestFit="1" customWidth="1"/>
    <col min="14598" max="14598" width="9.140625" style="7"/>
    <col min="14599" max="14599" width="11.5703125" style="7" bestFit="1" customWidth="1"/>
    <col min="14600" max="14847" width="9.140625" style="7"/>
    <col min="14848" max="14848" width="6.5703125" style="7" bestFit="1" customWidth="1"/>
    <col min="14849" max="14849" width="9.7109375" style="7" customWidth="1"/>
    <col min="14850" max="14850" width="25.42578125" style="7" bestFit="1" customWidth="1"/>
    <col min="14851" max="14851" width="9.85546875" style="7" customWidth="1"/>
    <col min="14852" max="14852" width="12.85546875" style="7" customWidth="1"/>
    <col min="14853" max="14853" width="16.5703125" style="7" bestFit="1" customWidth="1"/>
    <col min="14854" max="14854" width="9.140625" style="7"/>
    <col min="14855" max="14855" width="11.5703125" style="7" bestFit="1" customWidth="1"/>
    <col min="14856" max="15103" width="9.140625" style="7"/>
    <col min="15104" max="15104" width="6.5703125" style="7" bestFit="1" customWidth="1"/>
    <col min="15105" max="15105" width="9.7109375" style="7" customWidth="1"/>
    <col min="15106" max="15106" width="25.42578125" style="7" bestFit="1" customWidth="1"/>
    <col min="15107" max="15107" width="9.85546875" style="7" customWidth="1"/>
    <col min="15108" max="15108" width="12.85546875" style="7" customWidth="1"/>
    <col min="15109" max="15109" width="16.5703125" style="7" bestFit="1" customWidth="1"/>
    <col min="15110" max="15110" width="9.140625" style="7"/>
    <col min="15111" max="15111" width="11.5703125" style="7" bestFit="1" customWidth="1"/>
    <col min="15112" max="15359" width="9.140625" style="7"/>
    <col min="15360" max="15360" width="6.5703125" style="7" bestFit="1" customWidth="1"/>
    <col min="15361" max="15361" width="9.7109375" style="7" customWidth="1"/>
    <col min="15362" max="15362" width="25.42578125" style="7" bestFit="1" customWidth="1"/>
    <col min="15363" max="15363" width="9.85546875" style="7" customWidth="1"/>
    <col min="15364" max="15364" width="12.85546875" style="7" customWidth="1"/>
    <col min="15365" max="15365" width="16.5703125" style="7" bestFit="1" customWidth="1"/>
    <col min="15366" max="15366" width="9.140625" style="7"/>
    <col min="15367" max="15367" width="11.5703125" style="7" bestFit="1" customWidth="1"/>
    <col min="15368" max="15615" width="9.140625" style="7"/>
    <col min="15616" max="15616" width="6.5703125" style="7" bestFit="1" customWidth="1"/>
    <col min="15617" max="15617" width="9.7109375" style="7" customWidth="1"/>
    <col min="15618" max="15618" width="25.42578125" style="7" bestFit="1" customWidth="1"/>
    <col min="15619" max="15619" width="9.85546875" style="7" customWidth="1"/>
    <col min="15620" max="15620" width="12.85546875" style="7" customWidth="1"/>
    <col min="15621" max="15621" width="16.5703125" style="7" bestFit="1" customWidth="1"/>
    <col min="15622" max="15622" width="9.140625" style="7"/>
    <col min="15623" max="15623" width="11.5703125" style="7" bestFit="1" customWidth="1"/>
    <col min="15624" max="15871" width="9.140625" style="7"/>
    <col min="15872" max="15872" width="6.5703125" style="7" bestFit="1" customWidth="1"/>
    <col min="15873" max="15873" width="9.7109375" style="7" customWidth="1"/>
    <col min="15874" max="15874" width="25.42578125" style="7" bestFit="1" customWidth="1"/>
    <col min="15875" max="15875" width="9.85546875" style="7" customWidth="1"/>
    <col min="15876" max="15876" width="12.85546875" style="7" customWidth="1"/>
    <col min="15877" max="15877" width="16.5703125" style="7" bestFit="1" customWidth="1"/>
    <col min="15878" max="15878" width="9.140625" style="7"/>
    <col min="15879" max="15879" width="11.5703125" style="7" bestFit="1" customWidth="1"/>
    <col min="15880" max="16127" width="9.140625" style="7"/>
    <col min="16128" max="16128" width="6.5703125" style="7" bestFit="1" customWidth="1"/>
    <col min="16129" max="16129" width="9.7109375" style="7" customWidth="1"/>
    <col min="16130" max="16130" width="25.42578125" style="7" bestFit="1" customWidth="1"/>
    <col min="16131" max="16131" width="9.85546875" style="7" customWidth="1"/>
    <col min="16132" max="16132" width="12.85546875" style="7" customWidth="1"/>
    <col min="16133" max="16133" width="16.5703125" style="7" bestFit="1" customWidth="1"/>
    <col min="16134" max="16134" width="9.140625" style="7"/>
    <col min="16135" max="16135" width="11.5703125" style="7" bestFit="1" customWidth="1"/>
    <col min="16136" max="16384" width="9.140625" style="7"/>
  </cols>
  <sheetData>
    <row r="1" spans="1:7" ht="23.25" thickTop="1" x14ac:dyDescent="0.2">
      <c r="A1" s="170" t="s">
        <v>375</v>
      </c>
      <c r="B1" s="171"/>
      <c r="C1" s="171"/>
      <c r="D1" s="171"/>
      <c r="E1" s="172"/>
    </row>
    <row r="2" spans="1:7" ht="25.5" x14ac:dyDescent="0.2">
      <c r="A2" s="173" t="s">
        <v>171</v>
      </c>
      <c r="B2" s="174"/>
      <c r="C2" s="87" t="s">
        <v>180</v>
      </c>
      <c r="D2" s="88" t="s">
        <v>172</v>
      </c>
      <c r="E2" s="89" t="s">
        <v>181</v>
      </c>
    </row>
    <row r="3" spans="1:7" x14ac:dyDescent="0.2">
      <c r="A3" s="173" t="s">
        <v>178</v>
      </c>
      <c r="B3" s="174"/>
      <c r="C3" s="174"/>
      <c r="D3" s="174"/>
      <c r="E3" s="175"/>
    </row>
    <row r="4" spans="1:7" x14ac:dyDescent="0.2">
      <c r="A4" s="176">
        <v>0.25</v>
      </c>
      <c r="B4" s="177" t="s">
        <v>177</v>
      </c>
      <c r="C4" s="179">
        <v>2</v>
      </c>
      <c r="D4" s="70">
        <f>E4*((A4/C4)/1)</f>
        <v>2.2000000000000002</v>
      </c>
      <c r="E4" s="178">
        <f>8*2*1.1</f>
        <v>17.600000000000001</v>
      </c>
    </row>
    <row r="5" spans="1:7" x14ac:dyDescent="0.2">
      <c r="A5" s="176"/>
      <c r="B5" s="177"/>
      <c r="C5" s="179"/>
      <c r="D5" s="90">
        <f>E4-D4</f>
        <v>15.400000000000002</v>
      </c>
      <c r="E5" s="178"/>
    </row>
    <row r="6" spans="1:7" ht="54" customHeight="1" thickBot="1" x14ac:dyDescent="0.25">
      <c r="A6" s="167" t="s">
        <v>182</v>
      </c>
      <c r="B6" s="168"/>
      <c r="C6" s="168"/>
      <c r="D6" s="168"/>
      <c r="E6" s="169"/>
    </row>
    <row r="7" spans="1:7" ht="14.25" thickTop="1" thickBot="1" x14ac:dyDescent="0.25"/>
    <row r="8" spans="1:7" ht="66" customHeight="1" thickTop="1" thickBot="1" x14ac:dyDescent="0.25">
      <c r="A8" s="308" t="s">
        <v>397</v>
      </c>
      <c r="B8" s="309"/>
      <c r="C8" s="309"/>
      <c r="D8" s="309"/>
      <c r="E8" s="310"/>
      <c r="G8" s="73"/>
    </row>
    <row r="9" spans="1:7" ht="13.5" thickTop="1" x14ac:dyDescent="0.2"/>
    <row r="10" spans="1:7" ht="14.25" customHeight="1" x14ac:dyDescent="0.2">
      <c r="D10" s="13"/>
    </row>
  </sheetData>
  <mergeCells count="9">
    <mergeCell ref="A8:E8"/>
    <mergeCell ref="A6:E6"/>
    <mergeCell ref="A1:E1"/>
    <mergeCell ref="A2:B2"/>
    <mergeCell ref="A3:E3"/>
    <mergeCell ref="A4:A5"/>
    <mergeCell ref="B4:B5"/>
    <mergeCell ref="E4:E5"/>
    <mergeCell ref="C4:C5"/>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G21" sqref="G21"/>
    </sheetView>
  </sheetViews>
  <sheetFormatPr defaultRowHeight="12.75" x14ac:dyDescent="0.2"/>
  <cols>
    <col min="1" max="1" width="4.85546875" style="9" bestFit="1" customWidth="1"/>
    <col min="2" max="2" width="7" style="74" bestFit="1" customWidth="1"/>
    <col min="3" max="3" width="6.7109375" bestFit="1" customWidth="1"/>
    <col min="4" max="4" width="14.85546875" bestFit="1" customWidth="1"/>
    <col min="5" max="5" width="11" bestFit="1" customWidth="1"/>
    <col min="6" max="6" width="39.7109375" customWidth="1"/>
  </cols>
  <sheetData>
    <row r="1" spans="1:6" ht="39.75" customHeight="1" thickTop="1" thickBot="1" x14ac:dyDescent="0.25">
      <c r="A1" s="311" t="s">
        <v>400</v>
      </c>
      <c r="B1" s="312"/>
      <c r="C1" s="312"/>
      <c r="D1" s="312"/>
      <c r="E1" s="312"/>
      <c r="F1" s="313"/>
    </row>
    <row r="2" spans="1:6" ht="14.25" thickTop="1" thickBot="1" x14ac:dyDescent="0.25"/>
    <row r="3" spans="1:6" ht="18" customHeight="1" thickTop="1" x14ac:dyDescent="0.2">
      <c r="A3" s="209" t="s">
        <v>136</v>
      </c>
      <c r="B3" s="210"/>
      <c r="C3" s="210"/>
      <c r="D3" s="210"/>
      <c r="E3" s="211"/>
    </row>
    <row r="4" spans="1:6" x14ac:dyDescent="0.2">
      <c r="A4" s="76" t="s">
        <v>120</v>
      </c>
      <c r="B4" s="77" t="s">
        <v>119</v>
      </c>
      <c r="C4" s="212" t="s">
        <v>110</v>
      </c>
      <c r="D4" s="212"/>
      <c r="E4" s="213"/>
    </row>
    <row r="5" spans="1:6" ht="14.25" customHeight="1" x14ac:dyDescent="0.2">
      <c r="A5" s="78">
        <v>1</v>
      </c>
      <c r="B5" s="79" t="s">
        <v>124</v>
      </c>
      <c r="C5" s="80" t="s">
        <v>111</v>
      </c>
      <c r="D5" s="81" t="s">
        <v>112</v>
      </c>
      <c r="E5" s="82" t="s">
        <v>129</v>
      </c>
    </row>
    <row r="6" spans="1:6" ht="14.25" customHeight="1" x14ac:dyDescent="0.2">
      <c r="A6" s="78">
        <v>2</v>
      </c>
      <c r="B6" s="79" t="s">
        <v>125</v>
      </c>
      <c r="C6" s="80" t="s">
        <v>113</v>
      </c>
      <c r="D6" s="83" t="s">
        <v>114</v>
      </c>
      <c r="E6" s="82" t="s">
        <v>129</v>
      </c>
    </row>
    <row r="7" spans="1:6" ht="14.25" customHeight="1" x14ac:dyDescent="0.2">
      <c r="A7" s="78">
        <v>3</v>
      </c>
      <c r="B7" s="79" t="s">
        <v>173</v>
      </c>
      <c r="C7" s="80" t="s">
        <v>117</v>
      </c>
      <c r="D7" s="84" t="s">
        <v>116</v>
      </c>
      <c r="E7" s="82" t="s">
        <v>129</v>
      </c>
    </row>
    <row r="8" spans="1:6" ht="14.25" customHeight="1" x14ac:dyDescent="0.2">
      <c r="A8" s="78">
        <v>4</v>
      </c>
      <c r="B8" s="79" t="s">
        <v>174</v>
      </c>
      <c r="C8" s="80" t="s">
        <v>118</v>
      </c>
      <c r="D8" s="84" t="s">
        <v>116</v>
      </c>
      <c r="E8" s="82" t="s">
        <v>129</v>
      </c>
    </row>
    <row r="9" spans="1:6" ht="14.25" customHeight="1" thickBot="1" x14ac:dyDescent="0.25">
      <c r="A9" s="78">
        <v>5</v>
      </c>
      <c r="B9" s="79" t="s">
        <v>175</v>
      </c>
      <c r="C9" s="80" t="s">
        <v>115</v>
      </c>
      <c r="D9" s="81" t="s">
        <v>112</v>
      </c>
      <c r="E9" s="82" t="s">
        <v>129</v>
      </c>
    </row>
    <row r="10" spans="1:6" ht="15" thickTop="1" x14ac:dyDescent="0.2">
      <c r="A10" s="78" t="s">
        <v>130</v>
      </c>
      <c r="C10" s="80" t="s">
        <v>111</v>
      </c>
      <c r="D10" s="81" t="s">
        <v>112</v>
      </c>
      <c r="E10" s="298" t="s">
        <v>131</v>
      </c>
      <c r="F10" s="299" t="s">
        <v>391</v>
      </c>
    </row>
    <row r="11" spans="1:6" ht="14.25" x14ac:dyDescent="0.2">
      <c r="A11" s="78" t="s">
        <v>132</v>
      </c>
      <c r="B11" s="79"/>
      <c r="C11" s="80" t="s">
        <v>113</v>
      </c>
      <c r="D11" s="83" t="s">
        <v>114</v>
      </c>
      <c r="E11" s="298" t="s">
        <v>131</v>
      </c>
      <c r="F11" s="300"/>
    </row>
    <row r="12" spans="1:6" ht="14.25" x14ac:dyDescent="0.2">
      <c r="A12" s="78" t="s">
        <v>133</v>
      </c>
      <c r="B12" s="79" t="s">
        <v>176</v>
      </c>
      <c r="C12" s="80" t="s">
        <v>117</v>
      </c>
      <c r="D12" s="84" t="s">
        <v>116</v>
      </c>
      <c r="E12" s="298" t="s">
        <v>131</v>
      </c>
      <c r="F12" s="300"/>
    </row>
    <row r="13" spans="1:6" ht="14.25" customHeight="1" x14ac:dyDescent="0.2">
      <c r="A13" s="78" t="s">
        <v>135</v>
      </c>
      <c r="B13" s="79"/>
      <c r="C13" s="80" t="s">
        <v>118</v>
      </c>
      <c r="D13" s="84" t="s">
        <v>116</v>
      </c>
      <c r="E13" s="298" t="s">
        <v>131</v>
      </c>
      <c r="F13" s="300"/>
    </row>
    <row r="14" spans="1:6" ht="15" thickBot="1" x14ac:dyDescent="0.25">
      <c r="A14" s="78" t="s">
        <v>134</v>
      </c>
      <c r="B14" s="79"/>
      <c r="C14" s="80" t="s">
        <v>115</v>
      </c>
      <c r="D14" s="81" t="s">
        <v>112</v>
      </c>
      <c r="E14" s="298" t="s">
        <v>131</v>
      </c>
      <c r="F14" s="301"/>
    </row>
    <row r="15" spans="1:6" ht="14.25" thickTop="1" thickBot="1" x14ac:dyDescent="0.25">
      <c r="A15" s="8"/>
      <c r="B15" s="85"/>
      <c r="C15" s="207" t="s">
        <v>9</v>
      </c>
      <c r="D15" s="207"/>
      <c r="E15" s="208"/>
    </row>
    <row r="16" spans="1:6" ht="13.5" thickTop="1" x14ac:dyDescent="0.2">
      <c r="B16" s="75"/>
    </row>
    <row r="17" spans="2:2" x14ac:dyDescent="0.2">
      <c r="B17" s="75"/>
    </row>
    <row r="18" spans="2:2" x14ac:dyDescent="0.2">
      <c r="B18" s="75"/>
    </row>
    <row r="19" spans="2:2" x14ac:dyDescent="0.2">
      <c r="B19" s="75"/>
    </row>
    <row r="20" spans="2:2" x14ac:dyDescent="0.2">
      <c r="B20" s="75"/>
    </row>
    <row r="21" spans="2:2" x14ac:dyDescent="0.2">
      <c r="B21" s="75"/>
    </row>
  </sheetData>
  <mergeCells count="5">
    <mergeCell ref="C15:E15"/>
    <mergeCell ref="A3:E3"/>
    <mergeCell ref="C4:E4"/>
    <mergeCell ref="F10:F14"/>
    <mergeCell ref="A1:F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2"/>
  <sheetViews>
    <sheetView zoomScale="130" zoomScaleNormal="130" zoomScaleSheetLayoutView="100" workbookViewId="0">
      <selection activeCell="K19" sqref="K19"/>
    </sheetView>
  </sheetViews>
  <sheetFormatPr defaultRowHeight="12.75" x14ac:dyDescent="0.2"/>
  <cols>
    <col min="1" max="1" width="3.28515625" style="13" customWidth="1"/>
    <col min="2" max="2" width="14.28515625" style="13" bestFit="1" customWidth="1"/>
    <col min="3" max="3" width="7" style="13" bestFit="1" customWidth="1"/>
    <col min="4" max="4" width="13" style="13" customWidth="1"/>
    <col min="5" max="5" width="6.140625" style="14" bestFit="1" customWidth="1"/>
    <col min="6" max="6" width="2" style="15" bestFit="1" customWidth="1"/>
    <col min="7" max="7" width="1.5703125" style="16" bestFit="1" customWidth="1"/>
    <col min="8" max="8" width="3" style="17" bestFit="1" customWidth="1"/>
    <col min="9" max="9" width="9" style="18" bestFit="1" customWidth="1"/>
    <col min="10" max="10" width="11.42578125" style="19" customWidth="1"/>
    <col min="11" max="11" width="11" style="13" bestFit="1" customWidth="1"/>
    <col min="12" max="12" width="8.42578125" style="13" bestFit="1" customWidth="1"/>
    <col min="13" max="256" width="9.140625" style="13"/>
    <col min="257" max="257" width="3.28515625" style="13" customWidth="1"/>
    <col min="258" max="258" width="14.28515625" style="13" bestFit="1" customWidth="1"/>
    <col min="259" max="259" width="7" style="13" bestFit="1" customWidth="1"/>
    <col min="260" max="260" width="13" style="13" customWidth="1"/>
    <col min="261" max="261" width="6.140625" style="13" bestFit="1" customWidth="1"/>
    <col min="262" max="262" width="2" style="13" bestFit="1" customWidth="1"/>
    <col min="263" max="263" width="1.5703125" style="13" bestFit="1" customWidth="1"/>
    <col min="264" max="264" width="3" style="13" bestFit="1" customWidth="1"/>
    <col min="265" max="265" width="9" style="13" bestFit="1" customWidth="1"/>
    <col min="266" max="266" width="11.42578125" style="13" customWidth="1"/>
    <col min="267" max="267" width="11" style="13" bestFit="1" customWidth="1"/>
    <col min="268" max="268" width="8.42578125" style="13" bestFit="1" customWidth="1"/>
    <col min="269" max="512" width="9.140625" style="13"/>
    <col min="513" max="513" width="3.28515625" style="13" customWidth="1"/>
    <col min="514" max="514" width="14.28515625" style="13" bestFit="1" customWidth="1"/>
    <col min="515" max="515" width="7" style="13" bestFit="1" customWidth="1"/>
    <col min="516" max="516" width="13" style="13" customWidth="1"/>
    <col min="517" max="517" width="6.140625" style="13" bestFit="1" customWidth="1"/>
    <col min="518" max="518" width="2" style="13" bestFit="1" customWidth="1"/>
    <col min="519" max="519" width="1.5703125" style="13" bestFit="1" customWidth="1"/>
    <col min="520" max="520" width="3" style="13" bestFit="1" customWidth="1"/>
    <col min="521" max="521" width="9" style="13" bestFit="1" customWidth="1"/>
    <col min="522" max="522" width="11.42578125" style="13" customWidth="1"/>
    <col min="523" max="523" width="11" style="13" bestFit="1" customWidth="1"/>
    <col min="524" max="524" width="8.42578125" style="13" bestFit="1" customWidth="1"/>
    <col min="525" max="768" width="9.140625" style="13"/>
    <col min="769" max="769" width="3.28515625" style="13" customWidth="1"/>
    <col min="770" max="770" width="14.28515625" style="13" bestFit="1" customWidth="1"/>
    <col min="771" max="771" width="7" style="13" bestFit="1" customWidth="1"/>
    <col min="772" max="772" width="13" style="13" customWidth="1"/>
    <col min="773" max="773" width="6.140625" style="13" bestFit="1" customWidth="1"/>
    <col min="774" max="774" width="2" style="13" bestFit="1" customWidth="1"/>
    <col min="775" max="775" width="1.5703125" style="13" bestFit="1" customWidth="1"/>
    <col min="776" max="776" width="3" style="13" bestFit="1" customWidth="1"/>
    <col min="777" max="777" width="9" style="13" bestFit="1" customWidth="1"/>
    <col min="778" max="778" width="11.42578125" style="13" customWidth="1"/>
    <col min="779" max="779" width="11" style="13" bestFit="1" customWidth="1"/>
    <col min="780" max="780" width="8.42578125" style="13" bestFit="1" customWidth="1"/>
    <col min="781" max="1024" width="9.140625" style="13"/>
    <col min="1025" max="1025" width="3.28515625" style="13" customWidth="1"/>
    <col min="1026" max="1026" width="14.28515625" style="13" bestFit="1" customWidth="1"/>
    <col min="1027" max="1027" width="7" style="13" bestFit="1" customWidth="1"/>
    <col min="1028" max="1028" width="13" style="13" customWidth="1"/>
    <col min="1029" max="1029" width="6.140625" style="13" bestFit="1" customWidth="1"/>
    <col min="1030" max="1030" width="2" style="13" bestFit="1" customWidth="1"/>
    <col min="1031" max="1031" width="1.5703125" style="13" bestFit="1" customWidth="1"/>
    <col min="1032" max="1032" width="3" style="13" bestFit="1" customWidth="1"/>
    <col min="1033" max="1033" width="9" style="13" bestFit="1" customWidth="1"/>
    <col min="1034" max="1034" width="11.42578125" style="13" customWidth="1"/>
    <col min="1035" max="1035" width="11" style="13" bestFit="1" customWidth="1"/>
    <col min="1036" max="1036" width="8.42578125" style="13" bestFit="1" customWidth="1"/>
    <col min="1037" max="1280" width="9.140625" style="13"/>
    <col min="1281" max="1281" width="3.28515625" style="13" customWidth="1"/>
    <col min="1282" max="1282" width="14.28515625" style="13" bestFit="1" customWidth="1"/>
    <col min="1283" max="1283" width="7" style="13" bestFit="1" customWidth="1"/>
    <col min="1284" max="1284" width="13" style="13" customWidth="1"/>
    <col min="1285" max="1285" width="6.140625" style="13" bestFit="1" customWidth="1"/>
    <col min="1286" max="1286" width="2" style="13" bestFit="1" customWidth="1"/>
    <col min="1287" max="1287" width="1.5703125" style="13" bestFit="1" customWidth="1"/>
    <col min="1288" max="1288" width="3" style="13" bestFit="1" customWidth="1"/>
    <col min="1289" max="1289" width="9" style="13" bestFit="1" customWidth="1"/>
    <col min="1290" max="1290" width="11.42578125" style="13" customWidth="1"/>
    <col min="1291" max="1291" width="11" style="13" bestFit="1" customWidth="1"/>
    <col min="1292" max="1292" width="8.42578125" style="13" bestFit="1" customWidth="1"/>
    <col min="1293" max="1536" width="9.140625" style="13"/>
    <col min="1537" max="1537" width="3.28515625" style="13" customWidth="1"/>
    <col min="1538" max="1538" width="14.28515625" style="13" bestFit="1" customWidth="1"/>
    <col min="1539" max="1539" width="7" style="13" bestFit="1" customWidth="1"/>
    <col min="1540" max="1540" width="13" style="13" customWidth="1"/>
    <col min="1541" max="1541" width="6.140625" style="13" bestFit="1" customWidth="1"/>
    <col min="1542" max="1542" width="2" style="13" bestFit="1" customWidth="1"/>
    <col min="1543" max="1543" width="1.5703125" style="13" bestFit="1" customWidth="1"/>
    <col min="1544" max="1544" width="3" style="13" bestFit="1" customWidth="1"/>
    <col min="1545" max="1545" width="9" style="13" bestFit="1" customWidth="1"/>
    <col min="1546" max="1546" width="11.42578125" style="13" customWidth="1"/>
    <col min="1547" max="1547" width="11" style="13" bestFit="1" customWidth="1"/>
    <col min="1548" max="1548" width="8.42578125" style="13" bestFit="1" customWidth="1"/>
    <col min="1549" max="1792" width="9.140625" style="13"/>
    <col min="1793" max="1793" width="3.28515625" style="13" customWidth="1"/>
    <col min="1794" max="1794" width="14.28515625" style="13" bestFit="1" customWidth="1"/>
    <col min="1795" max="1795" width="7" style="13" bestFit="1" customWidth="1"/>
    <col min="1796" max="1796" width="13" style="13" customWidth="1"/>
    <col min="1797" max="1797" width="6.140625" style="13" bestFit="1" customWidth="1"/>
    <col min="1798" max="1798" width="2" style="13" bestFit="1" customWidth="1"/>
    <col min="1799" max="1799" width="1.5703125" style="13" bestFit="1" customWidth="1"/>
    <col min="1800" max="1800" width="3" style="13" bestFit="1" customWidth="1"/>
    <col min="1801" max="1801" width="9" style="13" bestFit="1" customWidth="1"/>
    <col min="1802" max="1802" width="11.42578125" style="13" customWidth="1"/>
    <col min="1803" max="1803" width="11" style="13" bestFit="1" customWidth="1"/>
    <col min="1804" max="1804" width="8.42578125" style="13" bestFit="1" customWidth="1"/>
    <col min="1805" max="2048" width="9.140625" style="13"/>
    <col min="2049" max="2049" width="3.28515625" style="13" customWidth="1"/>
    <col min="2050" max="2050" width="14.28515625" style="13" bestFit="1" customWidth="1"/>
    <col min="2051" max="2051" width="7" style="13" bestFit="1" customWidth="1"/>
    <col min="2052" max="2052" width="13" style="13" customWidth="1"/>
    <col min="2053" max="2053" width="6.140625" style="13" bestFit="1" customWidth="1"/>
    <col min="2054" max="2054" width="2" style="13" bestFit="1" customWidth="1"/>
    <col min="2055" max="2055" width="1.5703125" style="13" bestFit="1" customWidth="1"/>
    <col min="2056" max="2056" width="3" style="13" bestFit="1" customWidth="1"/>
    <col min="2057" max="2057" width="9" style="13" bestFit="1" customWidth="1"/>
    <col min="2058" max="2058" width="11.42578125" style="13" customWidth="1"/>
    <col min="2059" max="2059" width="11" style="13" bestFit="1" customWidth="1"/>
    <col min="2060" max="2060" width="8.42578125" style="13" bestFit="1" customWidth="1"/>
    <col min="2061" max="2304" width="9.140625" style="13"/>
    <col min="2305" max="2305" width="3.28515625" style="13" customWidth="1"/>
    <col min="2306" max="2306" width="14.28515625" style="13" bestFit="1" customWidth="1"/>
    <col min="2307" max="2307" width="7" style="13" bestFit="1" customWidth="1"/>
    <col min="2308" max="2308" width="13" style="13" customWidth="1"/>
    <col min="2309" max="2309" width="6.140625" style="13" bestFit="1" customWidth="1"/>
    <col min="2310" max="2310" width="2" style="13" bestFit="1" customWidth="1"/>
    <col min="2311" max="2311" width="1.5703125" style="13" bestFit="1" customWidth="1"/>
    <col min="2312" max="2312" width="3" style="13" bestFit="1" customWidth="1"/>
    <col min="2313" max="2313" width="9" style="13" bestFit="1" customWidth="1"/>
    <col min="2314" max="2314" width="11.42578125" style="13" customWidth="1"/>
    <col min="2315" max="2315" width="11" style="13" bestFit="1" customWidth="1"/>
    <col min="2316" max="2316" width="8.42578125" style="13" bestFit="1" customWidth="1"/>
    <col min="2317" max="2560" width="9.140625" style="13"/>
    <col min="2561" max="2561" width="3.28515625" style="13" customWidth="1"/>
    <col min="2562" max="2562" width="14.28515625" style="13" bestFit="1" customWidth="1"/>
    <col min="2563" max="2563" width="7" style="13" bestFit="1" customWidth="1"/>
    <col min="2564" max="2564" width="13" style="13" customWidth="1"/>
    <col min="2565" max="2565" width="6.140625" style="13" bestFit="1" customWidth="1"/>
    <col min="2566" max="2566" width="2" style="13" bestFit="1" customWidth="1"/>
    <col min="2567" max="2567" width="1.5703125" style="13" bestFit="1" customWidth="1"/>
    <col min="2568" max="2568" width="3" style="13" bestFit="1" customWidth="1"/>
    <col min="2569" max="2569" width="9" style="13" bestFit="1" customWidth="1"/>
    <col min="2570" max="2570" width="11.42578125" style="13" customWidth="1"/>
    <col min="2571" max="2571" width="11" style="13" bestFit="1" customWidth="1"/>
    <col min="2572" max="2572" width="8.42578125" style="13" bestFit="1" customWidth="1"/>
    <col min="2573" max="2816" width="9.140625" style="13"/>
    <col min="2817" max="2817" width="3.28515625" style="13" customWidth="1"/>
    <col min="2818" max="2818" width="14.28515625" style="13" bestFit="1" customWidth="1"/>
    <col min="2819" max="2819" width="7" style="13" bestFit="1" customWidth="1"/>
    <col min="2820" max="2820" width="13" style="13" customWidth="1"/>
    <col min="2821" max="2821" width="6.140625" style="13" bestFit="1" customWidth="1"/>
    <col min="2822" max="2822" width="2" style="13" bestFit="1" customWidth="1"/>
    <col min="2823" max="2823" width="1.5703125" style="13" bestFit="1" customWidth="1"/>
    <col min="2824" max="2824" width="3" style="13" bestFit="1" customWidth="1"/>
    <col min="2825" max="2825" width="9" style="13" bestFit="1" customWidth="1"/>
    <col min="2826" max="2826" width="11.42578125" style="13" customWidth="1"/>
    <col min="2827" max="2827" width="11" style="13" bestFit="1" customWidth="1"/>
    <col min="2828" max="2828" width="8.42578125" style="13" bestFit="1" customWidth="1"/>
    <col min="2829" max="3072" width="9.140625" style="13"/>
    <col min="3073" max="3073" width="3.28515625" style="13" customWidth="1"/>
    <col min="3074" max="3074" width="14.28515625" style="13" bestFit="1" customWidth="1"/>
    <col min="3075" max="3075" width="7" style="13" bestFit="1" customWidth="1"/>
    <col min="3076" max="3076" width="13" style="13" customWidth="1"/>
    <col min="3077" max="3077" width="6.140625" style="13" bestFit="1" customWidth="1"/>
    <col min="3078" max="3078" width="2" style="13" bestFit="1" customWidth="1"/>
    <col min="3079" max="3079" width="1.5703125" style="13" bestFit="1" customWidth="1"/>
    <col min="3080" max="3080" width="3" style="13" bestFit="1" customWidth="1"/>
    <col min="3081" max="3081" width="9" style="13" bestFit="1" customWidth="1"/>
    <col min="3082" max="3082" width="11.42578125" style="13" customWidth="1"/>
    <col min="3083" max="3083" width="11" style="13" bestFit="1" customWidth="1"/>
    <col min="3084" max="3084" width="8.42578125" style="13" bestFit="1" customWidth="1"/>
    <col min="3085" max="3328" width="9.140625" style="13"/>
    <col min="3329" max="3329" width="3.28515625" style="13" customWidth="1"/>
    <col min="3330" max="3330" width="14.28515625" style="13" bestFit="1" customWidth="1"/>
    <col min="3331" max="3331" width="7" style="13" bestFit="1" customWidth="1"/>
    <col min="3332" max="3332" width="13" style="13" customWidth="1"/>
    <col min="3333" max="3333" width="6.140625" style="13" bestFit="1" customWidth="1"/>
    <col min="3334" max="3334" width="2" style="13" bestFit="1" customWidth="1"/>
    <col min="3335" max="3335" width="1.5703125" style="13" bestFit="1" customWidth="1"/>
    <col min="3336" max="3336" width="3" style="13" bestFit="1" customWidth="1"/>
    <col min="3337" max="3337" width="9" style="13" bestFit="1" customWidth="1"/>
    <col min="3338" max="3338" width="11.42578125" style="13" customWidth="1"/>
    <col min="3339" max="3339" width="11" style="13" bestFit="1" customWidth="1"/>
    <col min="3340" max="3340" width="8.42578125" style="13" bestFit="1" customWidth="1"/>
    <col min="3341" max="3584" width="9.140625" style="13"/>
    <col min="3585" max="3585" width="3.28515625" style="13" customWidth="1"/>
    <col min="3586" max="3586" width="14.28515625" style="13" bestFit="1" customWidth="1"/>
    <col min="3587" max="3587" width="7" style="13" bestFit="1" customWidth="1"/>
    <col min="3588" max="3588" width="13" style="13" customWidth="1"/>
    <col min="3589" max="3589" width="6.140625" style="13" bestFit="1" customWidth="1"/>
    <col min="3590" max="3590" width="2" style="13" bestFit="1" customWidth="1"/>
    <col min="3591" max="3591" width="1.5703125" style="13" bestFit="1" customWidth="1"/>
    <col min="3592" max="3592" width="3" style="13" bestFit="1" customWidth="1"/>
    <col min="3593" max="3593" width="9" style="13" bestFit="1" customWidth="1"/>
    <col min="3594" max="3594" width="11.42578125" style="13" customWidth="1"/>
    <col min="3595" max="3595" width="11" style="13" bestFit="1" customWidth="1"/>
    <col min="3596" max="3596" width="8.42578125" style="13" bestFit="1" customWidth="1"/>
    <col min="3597" max="3840" width="9.140625" style="13"/>
    <col min="3841" max="3841" width="3.28515625" style="13" customWidth="1"/>
    <col min="3842" max="3842" width="14.28515625" style="13" bestFit="1" customWidth="1"/>
    <col min="3843" max="3843" width="7" style="13" bestFit="1" customWidth="1"/>
    <col min="3844" max="3844" width="13" style="13" customWidth="1"/>
    <col min="3845" max="3845" width="6.140625" style="13" bestFit="1" customWidth="1"/>
    <col min="3846" max="3846" width="2" style="13" bestFit="1" customWidth="1"/>
    <col min="3847" max="3847" width="1.5703125" style="13" bestFit="1" customWidth="1"/>
    <col min="3848" max="3848" width="3" style="13" bestFit="1" customWidth="1"/>
    <col min="3849" max="3849" width="9" style="13" bestFit="1" customWidth="1"/>
    <col min="3850" max="3850" width="11.42578125" style="13" customWidth="1"/>
    <col min="3851" max="3851" width="11" style="13" bestFit="1" customWidth="1"/>
    <col min="3852" max="3852" width="8.42578125" style="13" bestFit="1" customWidth="1"/>
    <col min="3853" max="4096" width="9.140625" style="13"/>
    <col min="4097" max="4097" width="3.28515625" style="13" customWidth="1"/>
    <col min="4098" max="4098" width="14.28515625" style="13" bestFit="1" customWidth="1"/>
    <col min="4099" max="4099" width="7" style="13" bestFit="1" customWidth="1"/>
    <col min="4100" max="4100" width="13" style="13" customWidth="1"/>
    <col min="4101" max="4101" width="6.140625" style="13" bestFit="1" customWidth="1"/>
    <col min="4102" max="4102" width="2" style="13" bestFit="1" customWidth="1"/>
    <col min="4103" max="4103" width="1.5703125" style="13" bestFit="1" customWidth="1"/>
    <col min="4104" max="4104" width="3" style="13" bestFit="1" customWidth="1"/>
    <col min="4105" max="4105" width="9" style="13" bestFit="1" customWidth="1"/>
    <col min="4106" max="4106" width="11.42578125" style="13" customWidth="1"/>
    <col min="4107" max="4107" width="11" style="13" bestFit="1" customWidth="1"/>
    <col min="4108" max="4108" width="8.42578125" style="13" bestFit="1" customWidth="1"/>
    <col min="4109" max="4352" width="9.140625" style="13"/>
    <col min="4353" max="4353" width="3.28515625" style="13" customWidth="1"/>
    <col min="4354" max="4354" width="14.28515625" style="13" bestFit="1" customWidth="1"/>
    <col min="4355" max="4355" width="7" style="13" bestFit="1" customWidth="1"/>
    <col min="4356" max="4356" width="13" style="13" customWidth="1"/>
    <col min="4357" max="4357" width="6.140625" style="13" bestFit="1" customWidth="1"/>
    <col min="4358" max="4358" width="2" style="13" bestFit="1" customWidth="1"/>
    <col min="4359" max="4359" width="1.5703125" style="13" bestFit="1" customWidth="1"/>
    <col min="4360" max="4360" width="3" style="13" bestFit="1" customWidth="1"/>
    <col min="4361" max="4361" width="9" style="13" bestFit="1" customWidth="1"/>
    <col min="4362" max="4362" width="11.42578125" style="13" customWidth="1"/>
    <col min="4363" max="4363" width="11" style="13" bestFit="1" customWidth="1"/>
    <col min="4364" max="4364" width="8.42578125" style="13" bestFit="1" customWidth="1"/>
    <col min="4365" max="4608" width="9.140625" style="13"/>
    <col min="4609" max="4609" width="3.28515625" style="13" customWidth="1"/>
    <col min="4610" max="4610" width="14.28515625" style="13" bestFit="1" customWidth="1"/>
    <col min="4611" max="4611" width="7" style="13" bestFit="1" customWidth="1"/>
    <col min="4612" max="4612" width="13" style="13" customWidth="1"/>
    <col min="4613" max="4613" width="6.140625" style="13" bestFit="1" customWidth="1"/>
    <col min="4614" max="4614" width="2" style="13" bestFit="1" customWidth="1"/>
    <col min="4615" max="4615" width="1.5703125" style="13" bestFit="1" customWidth="1"/>
    <col min="4616" max="4616" width="3" style="13" bestFit="1" customWidth="1"/>
    <col min="4617" max="4617" width="9" style="13" bestFit="1" customWidth="1"/>
    <col min="4618" max="4618" width="11.42578125" style="13" customWidth="1"/>
    <col min="4619" max="4619" width="11" style="13" bestFit="1" customWidth="1"/>
    <col min="4620" max="4620" width="8.42578125" style="13" bestFit="1" customWidth="1"/>
    <col min="4621" max="4864" width="9.140625" style="13"/>
    <col min="4865" max="4865" width="3.28515625" style="13" customWidth="1"/>
    <col min="4866" max="4866" width="14.28515625" style="13" bestFit="1" customWidth="1"/>
    <col min="4867" max="4867" width="7" style="13" bestFit="1" customWidth="1"/>
    <col min="4868" max="4868" width="13" style="13" customWidth="1"/>
    <col min="4869" max="4869" width="6.140625" style="13" bestFit="1" customWidth="1"/>
    <col min="4870" max="4870" width="2" style="13" bestFit="1" customWidth="1"/>
    <col min="4871" max="4871" width="1.5703125" style="13" bestFit="1" customWidth="1"/>
    <col min="4872" max="4872" width="3" style="13" bestFit="1" customWidth="1"/>
    <col min="4873" max="4873" width="9" style="13" bestFit="1" customWidth="1"/>
    <col min="4874" max="4874" width="11.42578125" style="13" customWidth="1"/>
    <col min="4875" max="4875" width="11" style="13" bestFit="1" customWidth="1"/>
    <col min="4876" max="4876" width="8.42578125" style="13" bestFit="1" customWidth="1"/>
    <col min="4877" max="5120" width="9.140625" style="13"/>
    <col min="5121" max="5121" width="3.28515625" style="13" customWidth="1"/>
    <col min="5122" max="5122" width="14.28515625" style="13" bestFit="1" customWidth="1"/>
    <col min="5123" max="5123" width="7" style="13" bestFit="1" customWidth="1"/>
    <col min="5124" max="5124" width="13" style="13" customWidth="1"/>
    <col min="5125" max="5125" width="6.140625" style="13" bestFit="1" customWidth="1"/>
    <col min="5126" max="5126" width="2" style="13" bestFit="1" customWidth="1"/>
    <col min="5127" max="5127" width="1.5703125" style="13" bestFit="1" customWidth="1"/>
    <col min="5128" max="5128" width="3" style="13" bestFit="1" customWidth="1"/>
    <col min="5129" max="5129" width="9" style="13" bestFit="1" customWidth="1"/>
    <col min="5130" max="5130" width="11.42578125" style="13" customWidth="1"/>
    <col min="5131" max="5131" width="11" style="13" bestFit="1" customWidth="1"/>
    <col min="5132" max="5132" width="8.42578125" style="13" bestFit="1" customWidth="1"/>
    <col min="5133" max="5376" width="9.140625" style="13"/>
    <col min="5377" max="5377" width="3.28515625" style="13" customWidth="1"/>
    <col min="5378" max="5378" width="14.28515625" style="13" bestFit="1" customWidth="1"/>
    <col min="5379" max="5379" width="7" style="13" bestFit="1" customWidth="1"/>
    <col min="5380" max="5380" width="13" style="13" customWidth="1"/>
    <col min="5381" max="5381" width="6.140625" style="13" bestFit="1" customWidth="1"/>
    <col min="5382" max="5382" width="2" style="13" bestFit="1" customWidth="1"/>
    <col min="5383" max="5383" width="1.5703125" style="13" bestFit="1" customWidth="1"/>
    <col min="5384" max="5384" width="3" style="13" bestFit="1" customWidth="1"/>
    <col min="5385" max="5385" width="9" style="13" bestFit="1" customWidth="1"/>
    <col min="5386" max="5386" width="11.42578125" style="13" customWidth="1"/>
    <col min="5387" max="5387" width="11" style="13" bestFit="1" customWidth="1"/>
    <col min="5388" max="5388" width="8.42578125" style="13" bestFit="1" customWidth="1"/>
    <col min="5389" max="5632" width="9.140625" style="13"/>
    <col min="5633" max="5633" width="3.28515625" style="13" customWidth="1"/>
    <col min="5634" max="5634" width="14.28515625" style="13" bestFit="1" customWidth="1"/>
    <col min="5635" max="5635" width="7" style="13" bestFit="1" customWidth="1"/>
    <col min="5636" max="5636" width="13" style="13" customWidth="1"/>
    <col min="5637" max="5637" width="6.140625" style="13" bestFit="1" customWidth="1"/>
    <col min="5638" max="5638" width="2" style="13" bestFit="1" customWidth="1"/>
    <col min="5639" max="5639" width="1.5703125" style="13" bestFit="1" customWidth="1"/>
    <col min="5640" max="5640" width="3" style="13" bestFit="1" customWidth="1"/>
    <col min="5641" max="5641" width="9" style="13" bestFit="1" customWidth="1"/>
    <col min="5642" max="5642" width="11.42578125" style="13" customWidth="1"/>
    <col min="5643" max="5643" width="11" style="13" bestFit="1" customWidth="1"/>
    <col min="5644" max="5644" width="8.42578125" style="13" bestFit="1" customWidth="1"/>
    <col min="5645" max="5888" width="9.140625" style="13"/>
    <col min="5889" max="5889" width="3.28515625" style="13" customWidth="1"/>
    <col min="5890" max="5890" width="14.28515625" style="13" bestFit="1" customWidth="1"/>
    <col min="5891" max="5891" width="7" style="13" bestFit="1" customWidth="1"/>
    <col min="5892" max="5892" width="13" style="13" customWidth="1"/>
    <col min="5893" max="5893" width="6.140625" style="13" bestFit="1" customWidth="1"/>
    <col min="5894" max="5894" width="2" style="13" bestFit="1" customWidth="1"/>
    <col min="5895" max="5895" width="1.5703125" style="13" bestFit="1" customWidth="1"/>
    <col min="5896" max="5896" width="3" style="13" bestFit="1" customWidth="1"/>
    <col min="5897" max="5897" width="9" style="13" bestFit="1" customWidth="1"/>
    <col min="5898" max="5898" width="11.42578125" style="13" customWidth="1"/>
    <col min="5899" max="5899" width="11" style="13" bestFit="1" customWidth="1"/>
    <col min="5900" max="5900" width="8.42578125" style="13" bestFit="1" customWidth="1"/>
    <col min="5901" max="6144" width="9.140625" style="13"/>
    <col min="6145" max="6145" width="3.28515625" style="13" customWidth="1"/>
    <col min="6146" max="6146" width="14.28515625" style="13" bestFit="1" customWidth="1"/>
    <col min="6147" max="6147" width="7" style="13" bestFit="1" customWidth="1"/>
    <col min="6148" max="6148" width="13" style="13" customWidth="1"/>
    <col min="6149" max="6149" width="6.140625" style="13" bestFit="1" customWidth="1"/>
    <col min="6150" max="6150" width="2" style="13" bestFit="1" customWidth="1"/>
    <col min="6151" max="6151" width="1.5703125" style="13" bestFit="1" customWidth="1"/>
    <col min="6152" max="6152" width="3" style="13" bestFit="1" customWidth="1"/>
    <col min="6153" max="6153" width="9" style="13" bestFit="1" customWidth="1"/>
    <col min="6154" max="6154" width="11.42578125" style="13" customWidth="1"/>
    <col min="6155" max="6155" width="11" style="13" bestFit="1" customWidth="1"/>
    <col min="6156" max="6156" width="8.42578125" style="13" bestFit="1" customWidth="1"/>
    <col min="6157" max="6400" width="9.140625" style="13"/>
    <col min="6401" max="6401" width="3.28515625" style="13" customWidth="1"/>
    <col min="6402" max="6402" width="14.28515625" style="13" bestFit="1" customWidth="1"/>
    <col min="6403" max="6403" width="7" style="13" bestFit="1" customWidth="1"/>
    <col min="6404" max="6404" width="13" style="13" customWidth="1"/>
    <col min="6405" max="6405" width="6.140625" style="13" bestFit="1" customWidth="1"/>
    <col min="6406" max="6406" width="2" style="13" bestFit="1" customWidth="1"/>
    <col min="6407" max="6407" width="1.5703125" style="13" bestFit="1" customWidth="1"/>
    <col min="6408" max="6408" width="3" style="13" bestFit="1" customWidth="1"/>
    <col min="6409" max="6409" width="9" style="13" bestFit="1" customWidth="1"/>
    <col min="6410" max="6410" width="11.42578125" style="13" customWidth="1"/>
    <col min="6411" max="6411" width="11" style="13" bestFit="1" customWidth="1"/>
    <col min="6412" max="6412" width="8.42578125" style="13" bestFit="1" customWidth="1"/>
    <col min="6413" max="6656" width="9.140625" style="13"/>
    <col min="6657" max="6657" width="3.28515625" style="13" customWidth="1"/>
    <col min="6658" max="6658" width="14.28515625" style="13" bestFit="1" customWidth="1"/>
    <col min="6659" max="6659" width="7" style="13" bestFit="1" customWidth="1"/>
    <col min="6660" max="6660" width="13" style="13" customWidth="1"/>
    <col min="6661" max="6661" width="6.140625" style="13" bestFit="1" customWidth="1"/>
    <col min="6662" max="6662" width="2" style="13" bestFit="1" customWidth="1"/>
    <col min="6663" max="6663" width="1.5703125" style="13" bestFit="1" customWidth="1"/>
    <col min="6664" max="6664" width="3" style="13" bestFit="1" customWidth="1"/>
    <col min="6665" max="6665" width="9" style="13" bestFit="1" customWidth="1"/>
    <col min="6666" max="6666" width="11.42578125" style="13" customWidth="1"/>
    <col min="6667" max="6667" width="11" style="13" bestFit="1" customWidth="1"/>
    <col min="6668" max="6668" width="8.42578125" style="13" bestFit="1" customWidth="1"/>
    <col min="6669" max="6912" width="9.140625" style="13"/>
    <col min="6913" max="6913" width="3.28515625" style="13" customWidth="1"/>
    <col min="6914" max="6914" width="14.28515625" style="13" bestFit="1" customWidth="1"/>
    <col min="6915" max="6915" width="7" style="13" bestFit="1" customWidth="1"/>
    <col min="6916" max="6916" width="13" style="13" customWidth="1"/>
    <col min="6917" max="6917" width="6.140625" style="13" bestFit="1" customWidth="1"/>
    <col min="6918" max="6918" width="2" style="13" bestFit="1" customWidth="1"/>
    <col min="6919" max="6919" width="1.5703125" style="13" bestFit="1" customWidth="1"/>
    <col min="6920" max="6920" width="3" style="13" bestFit="1" customWidth="1"/>
    <col min="6921" max="6921" width="9" style="13" bestFit="1" customWidth="1"/>
    <col min="6922" max="6922" width="11.42578125" style="13" customWidth="1"/>
    <col min="6923" max="6923" width="11" style="13" bestFit="1" customWidth="1"/>
    <col min="6924" max="6924" width="8.42578125" style="13" bestFit="1" customWidth="1"/>
    <col min="6925" max="7168" width="9.140625" style="13"/>
    <col min="7169" max="7169" width="3.28515625" style="13" customWidth="1"/>
    <col min="7170" max="7170" width="14.28515625" style="13" bestFit="1" customWidth="1"/>
    <col min="7171" max="7171" width="7" style="13" bestFit="1" customWidth="1"/>
    <col min="7172" max="7172" width="13" style="13" customWidth="1"/>
    <col min="7173" max="7173" width="6.140625" style="13" bestFit="1" customWidth="1"/>
    <col min="7174" max="7174" width="2" style="13" bestFit="1" customWidth="1"/>
    <col min="7175" max="7175" width="1.5703125" style="13" bestFit="1" customWidth="1"/>
    <col min="7176" max="7176" width="3" style="13" bestFit="1" customWidth="1"/>
    <col min="7177" max="7177" width="9" style="13" bestFit="1" customWidth="1"/>
    <col min="7178" max="7178" width="11.42578125" style="13" customWidth="1"/>
    <col min="7179" max="7179" width="11" style="13" bestFit="1" customWidth="1"/>
    <col min="7180" max="7180" width="8.42578125" style="13" bestFit="1" customWidth="1"/>
    <col min="7181" max="7424" width="9.140625" style="13"/>
    <col min="7425" max="7425" width="3.28515625" style="13" customWidth="1"/>
    <col min="7426" max="7426" width="14.28515625" style="13" bestFit="1" customWidth="1"/>
    <col min="7427" max="7427" width="7" style="13" bestFit="1" customWidth="1"/>
    <col min="7428" max="7428" width="13" style="13" customWidth="1"/>
    <col min="7429" max="7429" width="6.140625" style="13" bestFit="1" customWidth="1"/>
    <col min="7430" max="7430" width="2" style="13" bestFit="1" customWidth="1"/>
    <col min="7431" max="7431" width="1.5703125" style="13" bestFit="1" customWidth="1"/>
    <col min="7432" max="7432" width="3" style="13" bestFit="1" customWidth="1"/>
    <col min="7433" max="7433" width="9" style="13" bestFit="1" customWidth="1"/>
    <col min="7434" max="7434" width="11.42578125" style="13" customWidth="1"/>
    <col min="7435" max="7435" width="11" style="13" bestFit="1" customWidth="1"/>
    <col min="7436" max="7436" width="8.42578125" style="13" bestFit="1" customWidth="1"/>
    <col min="7437" max="7680" width="9.140625" style="13"/>
    <col min="7681" max="7681" width="3.28515625" style="13" customWidth="1"/>
    <col min="7682" max="7682" width="14.28515625" style="13" bestFit="1" customWidth="1"/>
    <col min="7683" max="7683" width="7" style="13" bestFit="1" customWidth="1"/>
    <col min="7684" max="7684" width="13" style="13" customWidth="1"/>
    <col min="7685" max="7685" width="6.140625" style="13" bestFit="1" customWidth="1"/>
    <col min="7686" max="7686" width="2" style="13" bestFit="1" customWidth="1"/>
    <col min="7687" max="7687" width="1.5703125" style="13" bestFit="1" customWidth="1"/>
    <col min="7688" max="7688" width="3" style="13" bestFit="1" customWidth="1"/>
    <col min="7689" max="7689" width="9" style="13" bestFit="1" customWidth="1"/>
    <col min="7690" max="7690" width="11.42578125" style="13" customWidth="1"/>
    <col min="7691" max="7691" width="11" style="13" bestFit="1" customWidth="1"/>
    <col min="7692" max="7692" width="8.42578125" style="13" bestFit="1" customWidth="1"/>
    <col min="7693" max="7936" width="9.140625" style="13"/>
    <col min="7937" max="7937" width="3.28515625" style="13" customWidth="1"/>
    <col min="7938" max="7938" width="14.28515625" style="13" bestFit="1" customWidth="1"/>
    <col min="7939" max="7939" width="7" style="13" bestFit="1" customWidth="1"/>
    <col min="7940" max="7940" width="13" style="13" customWidth="1"/>
    <col min="7941" max="7941" width="6.140625" style="13" bestFit="1" customWidth="1"/>
    <col min="7942" max="7942" width="2" style="13" bestFit="1" customWidth="1"/>
    <col min="7943" max="7943" width="1.5703125" style="13" bestFit="1" customWidth="1"/>
    <col min="7944" max="7944" width="3" style="13" bestFit="1" customWidth="1"/>
    <col min="7945" max="7945" width="9" style="13" bestFit="1" customWidth="1"/>
    <col min="7946" max="7946" width="11.42578125" style="13" customWidth="1"/>
    <col min="7947" max="7947" width="11" style="13" bestFit="1" customWidth="1"/>
    <col min="7948" max="7948" width="8.42578125" style="13" bestFit="1" customWidth="1"/>
    <col min="7949" max="8192" width="9.140625" style="13"/>
    <col min="8193" max="8193" width="3.28515625" style="13" customWidth="1"/>
    <col min="8194" max="8194" width="14.28515625" style="13" bestFit="1" customWidth="1"/>
    <col min="8195" max="8195" width="7" style="13" bestFit="1" customWidth="1"/>
    <col min="8196" max="8196" width="13" style="13" customWidth="1"/>
    <col min="8197" max="8197" width="6.140625" style="13" bestFit="1" customWidth="1"/>
    <col min="8198" max="8198" width="2" style="13" bestFit="1" customWidth="1"/>
    <col min="8199" max="8199" width="1.5703125" style="13" bestFit="1" customWidth="1"/>
    <col min="8200" max="8200" width="3" style="13" bestFit="1" customWidth="1"/>
    <col min="8201" max="8201" width="9" style="13" bestFit="1" customWidth="1"/>
    <col min="8202" max="8202" width="11.42578125" style="13" customWidth="1"/>
    <col min="8203" max="8203" width="11" style="13" bestFit="1" customWidth="1"/>
    <col min="8204" max="8204" width="8.42578125" style="13" bestFit="1" customWidth="1"/>
    <col min="8205" max="8448" width="9.140625" style="13"/>
    <col min="8449" max="8449" width="3.28515625" style="13" customWidth="1"/>
    <col min="8450" max="8450" width="14.28515625" style="13" bestFit="1" customWidth="1"/>
    <col min="8451" max="8451" width="7" style="13" bestFit="1" customWidth="1"/>
    <col min="8452" max="8452" width="13" style="13" customWidth="1"/>
    <col min="8453" max="8453" width="6.140625" style="13" bestFit="1" customWidth="1"/>
    <col min="8454" max="8454" width="2" style="13" bestFit="1" customWidth="1"/>
    <col min="8455" max="8455" width="1.5703125" style="13" bestFit="1" customWidth="1"/>
    <col min="8456" max="8456" width="3" style="13" bestFit="1" customWidth="1"/>
    <col min="8457" max="8457" width="9" style="13" bestFit="1" customWidth="1"/>
    <col min="8458" max="8458" width="11.42578125" style="13" customWidth="1"/>
    <col min="8459" max="8459" width="11" style="13" bestFit="1" customWidth="1"/>
    <col min="8460" max="8460" width="8.42578125" style="13" bestFit="1" customWidth="1"/>
    <col min="8461" max="8704" width="9.140625" style="13"/>
    <col min="8705" max="8705" width="3.28515625" style="13" customWidth="1"/>
    <col min="8706" max="8706" width="14.28515625" style="13" bestFit="1" customWidth="1"/>
    <col min="8707" max="8707" width="7" style="13" bestFit="1" customWidth="1"/>
    <col min="8708" max="8708" width="13" style="13" customWidth="1"/>
    <col min="8709" max="8709" width="6.140625" style="13" bestFit="1" customWidth="1"/>
    <col min="8710" max="8710" width="2" style="13" bestFit="1" customWidth="1"/>
    <col min="8711" max="8711" width="1.5703125" style="13" bestFit="1" customWidth="1"/>
    <col min="8712" max="8712" width="3" style="13" bestFit="1" customWidth="1"/>
    <col min="8713" max="8713" width="9" style="13" bestFit="1" customWidth="1"/>
    <col min="8714" max="8714" width="11.42578125" style="13" customWidth="1"/>
    <col min="8715" max="8715" width="11" style="13" bestFit="1" customWidth="1"/>
    <col min="8716" max="8716" width="8.42578125" style="13" bestFit="1" customWidth="1"/>
    <col min="8717" max="8960" width="9.140625" style="13"/>
    <col min="8961" max="8961" width="3.28515625" style="13" customWidth="1"/>
    <col min="8962" max="8962" width="14.28515625" style="13" bestFit="1" customWidth="1"/>
    <col min="8963" max="8963" width="7" style="13" bestFit="1" customWidth="1"/>
    <col min="8964" max="8964" width="13" style="13" customWidth="1"/>
    <col min="8965" max="8965" width="6.140625" style="13" bestFit="1" customWidth="1"/>
    <col min="8966" max="8966" width="2" style="13" bestFit="1" customWidth="1"/>
    <col min="8967" max="8967" width="1.5703125" style="13" bestFit="1" customWidth="1"/>
    <col min="8968" max="8968" width="3" style="13" bestFit="1" customWidth="1"/>
    <col min="8969" max="8969" width="9" style="13" bestFit="1" customWidth="1"/>
    <col min="8970" max="8970" width="11.42578125" style="13" customWidth="1"/>
    <col min="8971" max="8971" width="11" style="13" bestFit="1" customWidth="1"/>
    <col min="8972" max="8972" width="8.42578125" style="13" bestFit="1" customWidth="1"/>
    <col min="8973" max="9216" width="9.140625" style="13"/>
    <col min="9217" max="9217" width="3.28515625" style="13" customWidth="1"/>
    <col min="9218" max="9218" width="14.28515625" style="13" bestFit="1" customWidth="1"/>
    <col min="9219" max="9219" width="7" style="13" bestFit="1" customWidth="1"/>
    <col min="9220" max="9220" width="13" style="13" customWidth="1"/>
    <col min="9221" max="9221" width="6.140625" style="13" bestFit="1" customWidth="1"/>
    <col min="9222" max="9222" width="2" style="13" bestFit="1" customWidth="1"/>
    <col min="9223" max="9223" width="1.5703125" style="13" bestFit="1" customWidth="1"/>
    <col min="9224" max="9224" width="3" style="13" bestFit="1" customWidth="1"/>
    <col min="9225" max="9225" width="9" style="13" bestFit="1" customWidth="1"/>
    <col min="9226" max="9226" width="11.42578125" style="13" customWidth="1"/>
    <col min="9227" max="9227" width="11" style="13" bestFit="1" customWidth="1"/>
    <col min="9228" max="9228" width="8.42578125" style="13" bestFit="1" customWidth="1"/>
    <col min="9229" max="9472" width="9.140625" style="13"/>
    <col min="9473" max="9473" width="3.28515625" style="13" customWidth="1"/>
    <col min="9474" max="9474" width="14.28515625" style="13" bestFit="1" customWidth="1"/>
    <col min="9475" max="9475" width="7" style="13" bestFit="1" customWidth="1"/>
    <col min="9476" max="9476" width="13" style="13" customWidth="1"/>
    <col min="9477" max="9477" width="6.140625" style="13" bestFit="1" customWidth="1"/>
    <col min="9478" max="9478" width="2" style="13" bestFit="1" customWidth="1"/>
    <col min="9479" max="9479" width="1.5703125" style="13" bestFit="1" customWidth="1"/>
    <col min="9480" max="9480" width="3" style="13" bestFit="1" customWidth="1"/>
    <col min="9481" max="9481" width="9" style="13" bestFit="1" customWidth="1"/>
    <col min="9482" max="9482" width="11.42578125" style="13" customWidth="1"/>
    <col min="9483" max="9483" width="11" style="13" bestFit="1" customWidth="1"/>
    <col min="9484" max="9484" width="8.42578125" style="13" bestFit="1" customWidth="1"/>
    <col min="9485" max="9728" width="9.140625" style="13"/>
    <col min="9729" max="9729" width="3.28515625" style="13" customWidth="1"/>
    <col min="9730" max="9730" width="14.28515625" style="13" bestFit="1" customWidth="1"/>
    <col min="9731" max="9731" width="7" style="13" bestFit="1" customWidth="1"/>
    <col min="9732" max="9732" width="13" style="13" customWidth="1"/>
    <col min="9733" max="9733" width="6.140625" style="13" bestFit="1" customWidth="1"/>
    <col min="9734" max="9734" width="2" style="13" bestFit="1" customWidth="1"/>
    <col min="9735" max="9735" width="1.5703125" style="13" bestFit="1" customWidth="1"/>
    <col min="9736" max="9736" width="3" style="13" bestFit="1" customWidth="1"/>
    <col min="9737" max="9737" width="9" style="13" bestFit="1" customWidth="1"/>
    <col min="9738" max="9738" width="11.42578125" style="13" customWidth="1"/>
    <col min="9739" max="9739" width="11" style="13" bestFit="1" customWidth="1"/>
    <col min="9740" max="9740" width="8.42578125" style="13" bestFit="1" customWidth="1"/>
    <col min="9741" max="9984" width="9.140625" style="13"/>
    <col min="9985" max="9985" width="3.28515625" style="13" customWidth="1"/>
    <col min="9986" max="9986" width="14.28515625" style="13" bestFit="1" customWidth="1"/>
    <col min="9987" max="9987" width="7" style="13" bestFit="1" customWidth="1"/>
    <col min="9988" max="9988" width="13" style="13" customWidth="1"/>
    <col min="9989" max="9989" width="6.140625" style="13" bestFit="1" customWidth="1"/>
    <col min="9990" max="9990" width="2" style="13" bestFit="1" customWidth="1"/>
    <col min="9991" max="9991" width="1.5703125" style="13" bestFit="1" customWidth="1"/>
    <col min="9992" max="9992" width="3" style="13" bestFit="1" customWidth="1"/>
    <col min="9993" max="9993" width="9" style="13" bestFit="1" customWidth="1"/>
    <col min="9994" max="9994" width="11.42578125" style="13" customWidth="1"/>
    <col min="9995" max="9995" width="11" style="13" bestFit="1" customWidth="1"/>
    <col min="9996" max="9996" width="8.42578125" style="13" bestFit="1" customWidth="1"/>
    <col min="9997" max="10240" width="9.140625" style="13"/>
    <col min="10241" max="10241" width="3.28515625" style="13" customWidth="1"/>
    <col min="10242" max="10242" width="14.28515625" style="13" bestFit="1" customWidth="1"/>
    <col min="10243" max="10243" width="7" style="13" bestFit="1" customWidth="1"/>
    <col min="10244" max="10244" width="13" style="13" customWidth="1"/>
    <col min="10245" max="10245" width="6.140625" style="13" bestFit="1" customWidth="1"/>
    <col min="10246" max="10246" width="2" style="13" bestFit="1" customWidth="1"/>
    <col min="10247" max="10247" width="1.5703125" style="13" bestFit="1" customWidth="1"/>
    <col min="10248" max="10248" width="3" style="13" bestFit="1" customWidth="1"/>
    <col min="10249" max="10249" width="9" style="13" bestFit="1" customWidth="1"/>
    <col min="10250" max="10250" width="11.42578125" style="13" customWidth="1"/>
    <col min="10251" max="10251" width="11" style="13" bestFit="1" customWidth="1"/>
    <col min="10252" max="10252" width="8.42578125" style="13" bestFit="1" customWidth="1"/>
    <col min="10253" max="10496" width="9.140625" style="13"/>
    <col min="10497" max="10497" width="3.28515625" style="13" customWidth="1"/>
    <col min="10498" max="10498" width="14.28515625" style="13" bestFit="1" customWidth="1"/>
    <col min="10499" max="10499" width="7" style="13" bestFit="1" customWidth="1"/>
    <col min="10500" max="10500" width="13" style="13" customWidth="1"/>
    <col min="10501" max="10501" width="6.140625" style="13" bestFit="1" customWidth="1"/>
    <col min="10502" max="10502" width="2" style="13" bestFit="1" customWidth="1"/>
    <col min="10503" max="10503" width="1.5703125" style="13" bestFit="1" customWidth="1"/>
    <col min="10504" max="10504" width="3" style="13" bestFit="1" customWidth="1"/>
    <col min="10505" max="10505" width="9" style="13" bestFit="1" customWidth="1"/>
    <col min="10506" max="10506" width="11.42578125" style="13" customWidth="1"/>
    <col min="10507" max="10507" width="11" style="13" bestFit="1" customWidth="1"/>
    <col min="10508" max="10508" width="8.42578125" style="13" bestFit="1" customWidth="1"/>
    <col min="10509" max="10752" width="9.140625" style="13"/>
    <col min="10753" max="10753" width="3.28515625" style="13" customWidth="1"/>
    <col min="10754" max="10754" width="14.28515625" style="13" bestFit="1" customWidth="1"/>
    <col min="10755" max="10755" width="7" style="13" bestFit="1" customWidth="1"/>
    <col min="10756" max="10756" width="13" style="13" customWidth="1"/>
    <col min="10757" max="10757" width="6.140625" style="13" bestFit="1" customWidth="1"/>
    <col min="10758" max="10758" width="2" style="13" bestFit="1" customWidth="1"/>
    <col min="10759" max="10759" width="1.5703125" style="13" bestFit="1" customWidth="1"/>
    <col min="10760" max="10760" width="3" style="13" bestFit="1" customWidth="1"/>
    <col min="10761" max="10761" width="9" style="13" bestFit="1" customWidth="1"/>
    <col min="10762" max="10762" width="11.42578125" style="13" customWidth="1"/>
    <col min="10763" max="10763" width="11" style="13" bestFit="1" customWidth="1"/>
    <col min="10764" max="10764" width="8.42578125" style="13" bestFit="1" customWidth="1"/>
    <col min="10765" max="11008" width="9.140625" style="13"/>
    <col min="11009" max="11009" width="3.28515625" style="13" customWidth="1"/>
    <col min="11010" max="11010" width="14.28515625" style="13" bestFit="1" customWidth="1"/>
    <col min="11011" max="11011" width="7" style="13" bestFit="1" customWidth="1"/>
    <col min="11012" max="11012" width="13" style="13" customWidth="1"/>
    <col min="11013" max="11013" width="6.140625" style="13" bestFit="1" customWidth="1"/>
    <col min="11014" max="11014" width="2" style="13" bestFit="1" customWidth="1"/>
    <col min="11015" max="11015" width="1.5703125" style="13" bestFit="1" customWidth="1"/>
    <col min="11016" max="11016" width="3" style="13" bestFit="1" customWidth="1"/>
    <col min="11017" max="11017" width="9" style="13" bestFit="1" customWidth="1"/>
    <col min="11018" max="11018" width="11.42578125" style="13" customWidth="1"/>
    <col min="11019" max="11019" width="11" style="13" bestFit="1" customWidth="1"/>
    <col min="11020" max="11020" width="8.42578125" style="13" bestFit="1" customWidth="1"/>
    <col min="11021" max="11264" width="9.140625" style="13"/>
    <col min="11265" max="11265" width="3.28515625" style="13" customWidth="1"/>
    <col min="11266" max="11266" width="14.28515625" style="13" bestFit="1" customWidth="1"/>
    <col min="11267" max="11267" width="7" style="13" bestFit="1" customWidth="1"/>
    <col min="11268" max="11268" width="13" style="13" customWidth="1"/>
    <col min="11269" max="11269" width="6.140625" style="13" bestFit="1" customWidth="1"/>
    <col min="11270" max="11270" width="2" style="13" bestFit="1" customWidth="1"/>
    <col min="11271" max="11271" width="1.5703125" style="13" bestFit="1" customWidth="1"/>
    <col min="11272" max="11272" width="3" style="13" bestFit="1" customWidth="1"/>
    <col min="11273" max="11273" width="9" style="13" bestFit="1" customWidth="1"/>
    <col min="11274" max="11274" width="11.42578125" style="13" customWidth="1"/>
    <col min="11275" max="11275" width="11" style="13" bestFit="1" customWidth="1"/>
    <col min="11276" max="11276" width="8.42578125" style="13" bestFit="1" customWidth="1"/>
    <col min="11277" max="11520" width="9.140625" style="13"/>
    <col min="11521" max="11521" width="3.28515625" style="13" customWidth="1"/>
    <col min="11522" max="11522" width="14.28515625" style="13" bestFit="1" customWidth="1"/>
    <col min="11523" max="11523" width="7" style="13" bestFit="1" customWidth="1"/>
    <col min="11524" max="11524" width="13" style="13" customWidth="1"/>
    <col min="11525" max="11525" width="6.140625" style="13" bestFit="1" customWidth="1"/>
    <col min="11526" max="11526" width="2" style="13" bestFit="1" customWidth="1"/>
    <col min="11527" max="11527" width="1.5703125" style="13" bestFit="1" customWidth="1"/>
    <col min="11528" max="11528" width="3" style="13" bestFit="1" customWidth="1"/>
    <col min="11529" max="11529" width="9" style="13" bestFit="1" customWidth="1"/>
    <col min="11530" max="11530" width="11.42578125" style="13" customWidth="1"/>
    <col min="11531" max="11531" width="11" style="13" bestFit="1" customWidth="1"/>
    <col min="11532" max="11532" width="8.42578125" style="13" bestFit="1" customWidth="1"/>
    <col min="11533" max="11776" width="9.140625" style="13"/>
    <col min="11777" max="11777" width="3.28515625" style="13" customWidth="1"/>
    <col min="11778" max="11778" width="14.28515625" style="13" bestFit="1" customWidth="1"/>
    <col min="11779" max="11779" width="7" style="13" bestFit="1" customWidth="1"/>
    <col min="11780" max="11780" width="13" style="13" customWidth="1"/>
    <col min="11781" max="11781" width="6.140625" style="13" bestFit="1" customWidth="1"/>
    <col min="11782" max="11782" width="2" style="13" bestFit="1" customWidth="1"/>
    <col min="11783" max="11783" width="1.5703125" style="13" bestFit="1" customWidth="1"/>
    <col min="11784" max="11784" width="3" style="13" bestFit="1" customWidth="1"/>
    <col min="11785" max="11785" width="9" style="13" bestFit="1" customWidth="1"/>
    <col min="11786" max="11786" width="11.42578125" style="13" customWidth="1"/>
    <col min="11787" max="11787" width="11" style="13" bestFit="1" customWidth="1"/>
    <col min="11788" max="11788" width="8.42578125" style="13" bestFit="1" customWidth="1"/>
    <col min="11789" max="12032" width="9.140625" style="13"/>
    <col min="12033" max="12033" width="3.28515625" style="13" customWidth="1"/>
    <col min="12034" max="12034" width="14.28515625" style="13" bestFit="1" customWidth="1"/>
    <col min="12035" max="12035" width="7" style="13" bestFit="1" customWidth="1"/>
    <col min="12036" max="12036" width="13" style="13" customWidth="1"/>
    <col min="12037" max="12037" width="6.140625" style="13" bestFit="1" customWidth="1"/>
    <col min="12038" max="12038" width="2" style="13" bestFit="1" customWidth="1"/>
    <col min="12039" max="12039" width="1.5703125" style="13" bestFit="1" customWidth="1"/>
    <col min="12040" max="12040" width="3" style="13" bestFit="1" customWidth="1"/>
    <col min="12041" max="12041" width="9" style="13" bestFit="1" customWidth="1"/>
    <col min="12042" max="12042" width="11.42578125" style="13" customWidth="1"/>
    <col min="12043" max="12043" width="11" style="13" bestFit="1" customWidth="1"/>
    <col min="12044" max="12044" width="8.42578125" style="13" bestFit="1" customWidth="1"/>
    <col min="12045" max="12288" width="9.140625" style="13"/>
    <col min="12289" max="12289" width="3.28515625" style="13" customWidth="1"/>
    <col min="12290" max="12290" width="14.28515625" style="13" bestFit="1" customWidth="1"/>
    <col min="12291" max="12291" width="7" style="13" bestFit="1" customWidth="1"/>
    <col min="12292" max="12292" width="13" style="13" customWidth="1"/>
    <col min="12293" max="12293" width="6.140625" style="13" bestFit="1" customWidth="1"/>
    <col min="12294" max="12294" width="2" style="13" bestFit="1" customWidth="1"/>
    <col min="12295" max="12295" width="1.5703125" style="13" bestFit="1" customWidth="1"/>
    <col min="12296" max="12296" width="3" style="13" bestFit="1" customWidth="1"/>
    <col min="12297" max="12297" width="9" style="13" bestFit="1" customWidth="1"/>
    <col min="12298" max="12298" width="11.42578125" style="13" customWidth="1"/>
    <col min="12299" max="12299" width="11" style="13" bestFit="1" customWidth="1"/>
    <col min="12300" max="12300" width="8.42578125" style="13" bestFit="1" customWidth="1"/>
    <col min="12301" max="12544" width="9.140625" style="13"/>
    <col min="12545" max="12545" width="3.28515625" style="13" customWidth="1"/>
    <col min="12546" max="12546" width="14.28515625" style="13" bestFit="1" customWidth="1"/>
    <col min="12547" max="12547" width="7" style="13" bestFit="1" customWidth="1"/>
    <col min="12548" max="12548" width="13" style="13" customWidth="1"/>
    <col min="12549" max="12549" width="6.140625" style="13" bestFit="1" customWidth="1"/>
    <col min="12550" max="12550" width="2" style="13" bestFit="1" customWidth="1"/>
    <col min="12551" max="12551" width="1.5703125" style="13" bestFit="1" customWidth="1"/>
    <col min="12552" max="12552" width="3" style="13" bestFit="1" customWidth="1"/>
    <col min="12553" max="12553" width="9" style="13" bestFit="1" customWidth="1"/>
    <col min="12554" max="12554" width="11.42578125" style="13" customWidth="1"/>
    <col min="12555" max="12555" width="11" style="13" bestFit="1" customWidth="1"/>
    <col min="12556" max="12556" width="8.42578125" style="13" bestFit="1" customWidth="1"/>
    <col min="12557" max="12800" width="9.140625" style="13"/>
    <col min="12801" max="12801" width="3.28515625" style="13" customWidth="1"/>
    <col min="12802" max="12802" width="14.28515625" style="13" bestFit="1" customWidth="1"/>
    <col min="12803" max="12803" width="7" style="13" bestFit="1" customWidth="1"/>
    <col min="12804" max="12804" width="13" style="13" customWidth="1"/>
    <col min="12805" max="12805" width="6.140625" style="13" bestFit="1" customWidth="1"/>
    <col min="12806" max="12806" width="2" style="13" bestFit="1" customWidth="1"/>
    <col min="12807" max="12807" width="1.5703125" style="13" bestFit="1" customWidth="1"/>
    <col min="12808" max="12808" width="3" style="13" bestFit="1" customWidth="1"/>
    <col min="12809" max="12809" width="9" style="13" bestFit="1" customWidth="1"/>
    <col min="12810" max="12810" width="11.42578125" style="13" customWidth="1"/>
    <col min="12811" max="12811" width="11" style="13" bestFit="1" customWidth="1"/>
    <col min="12812" max="12812" width="8.42578125" style="13" bestFit="1" customWidth="1"/>
    <col min="12813" max="13056" width="9.140625" style="13"/>
    <col min="13057" max="13057" width="3.28515625" style="13" customWidth="1"/>
    <col min="13058" max="13058" width="14.28515625" style="13" bestFit="1" customWidth="1"/>
    <col min="13059" max="13059" width="7" style="13" bestFit="1" customWidth="1"/>
    <col min="13060" max="13060" width="13" style="13" customWidth="1"/>
    <col min="13061" max="13061" width="6.140625" style="13" bestFit="1" customWidth="1"/>
    <col min="13062" max="13062" width="2" style="13" bestFit="1" customWidth="1"/>
    <col min="13063" max="13063" width="1.5703125" style="13" bestFit="1" customWidth="1"/>
    <col min="13064" max="13064" width="3" style="13" bestFit="1" customWidth="1"/>
    <col min="13065" max="13065" width="9" style="13" bestFit="1" customWidth="1"/>
    <col min="13066" max="13066" width="11.42578125" style="13" customWidth="1"/>
    <col min="13067" max="13067" width="11" style="13" bestFit="1" customWidth="1"/>
    <col min="13068" max="13068" width="8.42578125" style="13" bestFit="1" customWidth="1"/>
    <col min="13069" max="13312" width="9.140625" style="13"/>
    <col min="13313" max="13313" width="3.28515625" style="13" customWidth="1"/>
    <col min="13314" max="13314" width="14.28515625" style="13" bestFit="1" customWidth="1"/>
    <col min="13315" max="13315" width="7" style="13" bestFit="1" customWidth="1"/>
    <col min="13316" max="13316" width="13" style="13" customWidth="1"/>
    <col min="13317" max="13317" width="6.140625" style="13" bestFit="1" customWidth="1"/>
    <col min="13318" max="13318" width="2" style="13" bestFit="1" customWidth="1"/>
    <col min="13319" max="13319" width="1.5703125" style="13" bestFit="1" customWidth="1"/>
    <col min="13320" max="13320" width="3" style="13" bestFit="1" customWidth="1"/>
    <col min="13321" max="13321" width="9" style="13" bestFit="1" customWidth="1"/>
    <col min="13322" max="13322" width="11.42578125" style="13" customWidth="1"/>
    <col min="13323" max="13323" width="11" style="13" bestFit="1" customWidth="1"/>
    <col min="13324" max="13324" width="8.42578125" style="13" bestFit="1" customWidth="1"/>
    <col min="13325" max="13568" width="9.140625" style="13"/>
    <col min="13569" max="13569" width="3.28515625" style="13" customWidth="1"/>
    <col min="13570" max="13570" width="14.28515625" style="13" bestFit="1" customWidth="1"/>
    <col min="13571" max="13571" width="7" style="13" bestFit="1" customWidth="1"/>
    <col min="13572" max="13572" width="13" style="13" customWidth="1"/>
    <col min="13573" max="13573" width="6.140625" style="13" bestFit="1" customWidth="1"/>
    <col min="13574" max="13574" width="2" style="13" bestFit="1" customWidth="1"/>
    <col min="13575" max="13575" width="1.5703125" style="13" bestFit="1" customWidth="1"/>
    <col min="13576" max="13576" width="3" style="13" bestFit="1" customWidth="1"/>
    <col min="13577" max="13577" width="9" style="13" bestFit="1" customWidth="1"/>
    <col min="13578" max="13578" width="11.42578125" style="13" customWidth="1"/>
    <col min="13579" max="13579" width="11" style="13" bestFit="1" customWidth="1"/>
    <col min="13580" max="13580" width="8.42578125" style="13" bestFit="1" customWidth="1"/>
    <col min="13581" max="13824" width="9.140625" style="13"/>
    <col min="13825" max="13825" width="3.28515625" style="13" customWidth="1"/>
    <col min="13826" max="13826" width="14.28515625" style="13" bestFit="1" customWidth="1"/>
    <col min="13827" max="13827" width="7" style="13" bestFit="1" customWidth="1"/>
    <col min="13828" max="13828" width="13" style="13" customWidth="1"/>
    <col min="13829" max="13829" width="6.140625" style="13" bestFit="1" customWidth="1"/>
    <col min="13830" max="13830" width="2" style="13" bestFit="1" customWidth="1"/>
    <col min="13831" max="13831" width="1.5703125" style="13" bestFit="1" customWidth="1"/>
    <col min="13832" max="13832" width="3" style="13" bestFit="1" customWidth="1"/>
    <col min="13833" max="13833" width="9" style="13" bestFit="1" customWidth="1"/>
    <col min="13834" max="13834" width="11.42578125" style="13" customWidth="1"/>
    <col min="13835" max="13835" width="11" style="13" bestFit="1" customWidth="1"/>
    <col min="13836" max="13836" width="8.42578125" style="13" bestFit="1" customWidth="1"/>
    <col min="13837" max="14080" width="9.140625" style="13"/>
    <col min="14081" max="14081" width="3.28515625" style="13" customWidth="1"/>
    <col min="14082" max="14082" width="14.28515625" style="13" bestFit="1" customWidth="1"/>
    <col min="14083" max="14083" width="7" style="13" bestFit="1" customWidth="1"/>
    <col min="14084" max="14084" width="13" style="13" customWidth="1"/>
    <col min="14085" max="14085" width="6.140625" style="13" bestFit="1" customWidth="1"/>
    <col min="14086" max="14086" width="2" style="13" bestFit="1" customWidth="1"/>
    <col min="14087" max="14087" width="1.5703125" style="13" bestFit="1" customWidth="1"/>
    <col min="14088" max="14088" width="3" style="13" bestFit="1" customWidth="1"/>
    <col min="14089" max="14089" width="9" style="13" bestFit="1" customWidth="1"/>
    <col min="14090" max="14090" width="11.42578125" style="13" customWidth="1"/>
    <col min="14091" max="14091" width="11" style="13" bestFit="1" customWidth="1"/>
    <col min="14092" max="14092" width="8.42578125" style="13" bestFit="1" customWidth="1"/>
    <col min="14093" max="14336" width="9.140625" style="13"/>
    <col min="14337" max="14337" width="3.28515625" style="13" customWidth="1"/>
    <col min="14338" max="14338" width="14.28515625" style="13" bestFit="1" customWidth="1"/>
    <col min="14339" max="14339" width="7" style="13" bestFit="1" customWidth="1"/>
    <col min="14340" max="14340" width="13" style="13" customWidth="1"/>
    <col min="14341" max="14341" width="6.140625" style="13" bestFit="1" customWidth="1"/>
    <col min="14342" max="14342" width="2" style="13" bestFit="1" customWidth="1"/>
    <col min="14343" max="14343" width="1.5703125" style="13" bestFit="1" customWidth="1"/>
    <col min="14344" max="14344" width="3" style="13" bestFit="1" customWidth="1"/>
    <col min="14345" max="14345" width="9" style="13" bestFit="1" customWidth="1"/>
    <col min="14346" max="14346" width="11.42578125" style="13" customWidth="1"/>
    <col min="14347" max="14347" width="11" style="13" bestFit="1" customWidth="1"/>
    <col min="14348" max="14348" width="8.42578125" style="13" bestFit="1" customWidth="1"/>
    <col min="14349" max="14592" width="9.140625" style="13"/>
    <col min="14593" max="14593" width="3.28515625" style="13" customWidth="1"/>
    <col min="14594" max="14594" width="14.28515625" style="13" bestFit="1" customWidth="1"/>
    <col min="14595" max="14595" width="7" style="13" bestFit="1" customWidth="1"/>
    <col min="14596" max="14596" width="13" style="13" customWidth="1"/>
    <col min="14597" max="14597" width="6.140625" style="13" bestFit="1" customWidth="1"/>
    <col min="14598" max="14598" width="2" style="13" bestFit="1" customWidth="1"/>
    <col min="14599" max="14599" width="1.5703125" style="13" bestFit="1" customWidth="1"/>
    <col min="14600" max="14600" width="3" style="13" bestFit="1" customWidth="1"/>
    <col min="14601" max="14601" width="9" style="13" bestFit="1" customWidth="1"/>
    <col min="14602" max="14602" width="11.42578125" style="13" customWidth="1"/>
    <col min="14603" max="14603" width="11" style="13" bestFit="1" customWidth="1"/>
    <col min="14604" max="14604" width="8.42578125" style="13" bestFit="1" customWidth="1"/>
    <col min="14605" max="14848" width="9.140625" style="13"/>
    <col min="14849" max="14849" width="3.28515625" style="13" customWidth="1"/>
    <col min="14850" max="14850" width="14.28515625" style="13" bestFit="1" customWidth="1"/>
    <col min="14851" max="14851" width="7" style="13" bestFit="1" customWidth="1"/>
    <col min="14852" max="14852" width="13" style="13" customWidth="1"/>
    <col min="14853" max="14853" width="6.140625" style="13" bestFit="1" customWidth="1"/>
    <col min="14854" max="14854" width="2" style="13" bestFit="1" customWidth="1"/>
    <col min="14855" max="14855" width="1.5703125" style="13" bestFit="1" customWidth="1"/>
    <col min="14856" max="14856" width="3" style="13" bestFit="1" customWidth="1"/>
    <col min="14857" max="14857" width="9" style="13" bestFit="1" customWidth="1"/>
    <col min="14858" max="14858" width="11.42578125" style="13" customWidth="1"/>
    <col min="14859" max="14859" width="11" style="13" bestFit="1" customWidth="1"/>
    <col min="14860" max="14860" width="8.42578125" style="13" bestFit="1" customWidth="1"/>
    <col min="14861" max="15104" width="9.140625" style="13"/>
    <col min="15105" max="15105" width="3.28515625" style="13" customWidth="1"/>
    <col min="15106" max="15106" width="14.28515625" style="13" bestFit="1" customWidth="1"/>
    <col min="15107" max="15107" width="7" style="13" bestFit="1" customWidth="1"/>
    <col min="15108" max="15108" width="13" style="13" customWidth="1"/>
    <col min="15109" max="15109" width="6.140625" style="13" bestFit="1" customWidth="1"/>
    <col min="15110" max="15110" width="2" style="13" bestFit="1" customWidth="1"/>
    <col min="15111" max="15111" width="1.5703125" style="13" bestFit="1" customWidth="1"/>
    <col min="15112" max="15112" width="3" style="13" bestFit="1" customWidth="1"/>
    <col min="15113" max="15113" width="9" style="13" bestFit="1" customWidth="1"/>
    <col min="15114" max="15114" width="11.42578125" style="13" customWidth="1"/>
    <col min="15115" max="15115" width="11" style="13" bestFit="1" customWidth="1"/>
    <col min="15116" max="15116" width="8.42578125" style="13" bestFit="1" customWidth="1"/>
    <col min="15117" max="15360" width="9.140625" style="13"/>
    <col min="15361" max="15361" width="3.28515625" style="13" customWidth="1"/>
    <col min="15362" max="15362" width="14.28515625" style="13" bestFit="1" customWidth="1"/>
    <col min="15363" max="15363" width="7" style="13" bestFit="1" customWidth="1"/>
    <col min="15364" max="15364" width="13" style="13" customWidth="1"/>
    <col min="15365" max="15365" width="6.140625" style="13" bestFit="1" customWidth="1"/>
    <col min="15366" max="15366" width="2" style="13" bestFit="1" customWidth="1"/>
    <col min="15367" max="15367" width="1.5703125" style="13" bestFit="1" customWidth="1"/>
    <col min="15368" max="15368" width="3" style="13" bestFit="1" customWidth="1"/>
    <col min="15369" max="15369" width="9" style="13" bestFit="1" customWidth="1"/>
    <col min="15370" max="15370" width="11.42578125" style="13" customWidth="1"/>
    <col min="15371" max="15371" width="11" style="13" bestFit="1" customWidth="1"/>
    <col min="15372" max="15372" width="8.42578125" style="13" bestFit="1" customWidth="1"/>
    <col min="15373" max="15616" width="9.140625" style="13"/>
    <col min="15617" max="15617" width="3.28515625" style="13" customWidth="1"/>
    <col min="15618" max="15618" width="14.28515625" style="13" bestFit="1" customWidth="1"/>
    <col min="15619" max="15619" width="7" style="13" bestFit="1" customWidth="1"/>
    <col min="15620" max="15620" width="13" style="13" customWidth="1"/>
    <col min="15621" max="15621" width="6.140625" style="13" bestFit="1" customWidth="1"/>
    <col min="15622" max="15622" width="2" style="13" bestFit="1" customWidth="1"/>
    <col min="15623" max="15623" width="1.5703125" style="13" bestFit="1" customWidth="1"/>
    <col min="15624" max="15624" width="3" style="13" bestFit="1" customWidth="1"/>
    <col min="15625" max="15625" width="9" style="13" bestFit="1" customWidth="1"/>
    <col min="15626" max="15626" width="11.42578125" style="13" customWidth="1"/>
    <col min="15627" max="15627" width="11" style="13" bestFit="1" customWidth="1"/>
    <col min="15628" max="15628" width="8.42578125" style="13" bestFit="1" customWidth="1"/>
    <col min="15629" max="15872" width="9.140625" style="13"/>
    <col min="15873" max="15873" width="3.28515625" style="13" customWidth="1"/>
    <col min="15874" max="15874" width="14.28515625" style="13" bestFit="1" customWidth="1"/>
    <col min="15875" max="15875" width="7" style="13" bestFit="1" customWidth="1"/>
    <col min="15876" max="15876" width="13" style="13" customWidth="1"/>
    <col min="15877" max="15877" width="6.140625" style="13" bestFit="1" customWidth="1"/>
    <col min="15878" max="15878" width="2" style="13" bestFit="1" customWidth="1"/>
    <col min="15879" max="15879" width="1.5703125" style="13" bestFit="1" customWidth="1"/>
    <col min="15880" max="15880" width="3" style="13" bestFit="1" customWidth="1"/>
    <col min="15881" max="15881" width="9" style="13" bestFit="1" customWidth="1"/>
    <col min="15882" max="15882" width="11.42578125" style="13" customWidth="1"/>
    <col min="15883" max="15883" width="11" style="13" bestFit="1" customWidth="1"/>
    <col min="15884" max="15884" width="8.42578125" style="13" bestFit="1" customWidth="1"/>
    <col min="15885" max="16128" width="9.140625" style="13"/>
    <col min="16129" max="16129" width="3.28515625" style="13" customWidth="1"/>
    <col min="16130" max="16130" width="14.28515625" style="13" bestFit="1" customWidth="1"/>
    <col min="16131" max="16131" width="7" style="13" bestFit="1" customWidth="1"/>
    <col min="16132" max="16132" width="13" style="13" customWidth="1"/>
    <col min="16133" max="16133" width="6.140625" style="13" bestFit="1" customWidth="1"/>
    <col min="16134" max="16134" width="2" style="13" bestFit="1" customWidth="1"/>
    <col min="16135" max="16135" width="1.5703125" style="13" bestFit="1" customWidth="1"/>
    <col min="16136" max="16136" width="3" style="13" bestFit="1" customWidth="1"/>
    <col min="16137" max="16137" width="9" style="13" bestFit="1" customWidth="1"/>
    <col min="16138" max="16138" width="11.42578125" style="13" customWidth="1"/>
    <col min="16139" max="16139" width="11" style="13" bestFit="1" customWidth="1"/>
    <col min="16140" max="16140" width="8.42578125" style="13" bestFit="1" customWidth="1"/>
    <col min="16141" max="16384" width="9.140625" style="13"/>
  </cols>
  <sheetData>
    <row r="1" spans="2:10" ht="22.5" customHeight="1" thickTop="1" x14ac:dyDescent="0.2">
      <c r="B1" s="262" t="s">
        <v>376</v>
      </c>
      <c r="C1" s="263"/>
      <c r="D1" s="263"/>
      <c r="E1" s="263"/>
      <c r="F1" s="263"/>
      <c r="G1" s="263"/>
      <c r="H1" s="263"/>
      <c r="I1" s="263"/>
      <c r="J1" s="264"/>
    </row>
    <row r="2" spans="2:10" x14ac:dyDescent="0.2">
      <c r="B2" s="214">
        <f>Recipe!B23</f>
        <v>40742</v>
      </c>
      <c r="C2" s="215"/>
      <c r="D2" s="215"/>
      <c r="E2" s="215"/>
      <c r="F2" s="215"/>
      <c r="G2" s="215"/>
      <c r="H2" s="215"/>
      <c r="I2" s="215"/>
      <c r="J2" s="216"/>
    </row>
    <row r="3" spans="2:10" x14ac:dyDescent="0.2">
      <c r="B3" s="217" t="str">
        <f>Recipe!D1</f>
        <v>Are Seedlings Spliceing SRp34b differently?</v>
      </c>
      <c r="C3" s="218"/>
      <c r="D3" s="218"/>
      <c r="E3" s="218"/>
      <c r="F3" s="218"/>
      <c r="G3" s="218"/>
      <c r="H3" s="218"/>
      <c r="I3" s="218"/>
      <c r="J3" s="219"/>
    </row>
    <row r="4" spans="2:10" x14ac:dyDescent="0.2">
      <c r="B4" s="220" t="s">
        <v>137</v>
      </c>
      <c r="C4" s="221" t="s">
        <v>138</v>
      </c>
      <c r="D4" s="222" t="s">
        <v>139</v>
      </c>
      <c r="E4" s="223" t="s">
        <v>140</v>
      </c>
      <c r="F4" s="224" t="s">
        <v>141</v>
      </c>
      <c r="G4" s="224"/>
      <c r="H4" s="224"/>
      <c r="I4" s="225" t="s">
        <v>142</v>
      </c>
      <c r="J4" s="226" t="s">
        <v>143</v>
      </c>
    </row>
    <row r="5" spans="2:10" ht="3" customHeight="1" x14ac:dyDescent="0.2">
      <c r="B5" s="227"/>
      <c r="C5" s="228"/>
      <c r="D5" s="229"/>
      <c r="E5" s="230"/>
      <c r="F5" s="231"/>
      <c r="G5" s="232"/>
      <c r="H5" s="233"/>
      <c r="I5" s="234"/>
      <c r="J5" s="235"/>
    </row>
    <row r="6" spans="2:10" ht="25.5" x14ac:dyDescent="0.2">
      <c r="B6" s="236" t="s">
        <v>144</v>
      </c>
      <c r="C6" s="228">
        <v>1</v>
      </c>
      <c r="D6" s="237" t="s">
        <v>145</v>
      </c>
      <c r="E6" s="238">
        <v>95</v>
      </c>
      <c r="F6" s="231">
        <v>7</v>
      </c>
      <c r="G6" s="239" t="s">
        <v>146</v>
      </c>
      <c r="H6" s="233">
        <v>0</v>
      </c>
      <c r="I6" s="234">
        <v>4.4000000000000004</v>
      </c>
      <c r="J6" s="235" t="s">
        <v>145</v>
      </c>
    </row>
    <row r="7" spans="2:10" ht="3" customHeight="1" x14ac:dyDescent="0.2">
      <c r="B7" s="240"/>
      <c r="C7" s="228"/>
      <c r="D7" s="228"/>
      <c r="E7" s="238"/>
      <c r="F7" s="231"/>
      <c r="G7" s="232"/>
      <c r="H7" s="233"/>
      <c r="I7" s="234"/>
      <c r="J7" s="235"/>
    </row>
    <row r="8" spans="2:10" x14ac:dyDescent="0.2">
      <c r="B8" s="241" t="s">
        <v>147</v>
      </c>
      <c r="C8" s="242">
        <v>45</v>
      </c>
      <c r="D8" s="242" t="s">
        <v>148</v>
      </c>
      <c r="E8" s="238">
        <v>95</v>
      </c>
      <c r="F8" s="231">
        <v>0</v>
      </c>
      <c r="G8" s="239" t="s">
        <v>146</v>
      </c>
      <c r="H8" s="233">
        <v>10</v>
      </c>
      <c r="I8" s="234">
        <v>4.4000000000000004</v>
      </c>
      <c r="J8" s="235" t="s">
        <v>145</v>
      </c>
    </row>
    <row r="9" spans="2:10" x14ac:dyDescent="0.2">
      <c r="B9" s="241"/>
      <c r="C9" s="242"/>
      <c r="D9" s="242"/>
      <c r="E9" s="238">
        <v>55</v>
      </c>
      <c r="F9" s="231">
        <v>0</v>
      </c>
      <c r="G9" s="239" t="s">
        <v>146</v>
      </c>
      <c r="H9" s="233">
        <v>10</v>
      </c>
      <c r="I9" s="234">
        <v>2.2000000000000002</v>
      </c>
      <c r="J9" s="235" t="s">
        <v>145</v>
      </c>
    </row>
    <row r="10" spans="2:10" x14ac:dyDescent="0.2">
      <c r="B10" s="241"/>
      <c r="C10" s="242"/>
      <c r="D10" s="242"/>
      <c r="E10" s="238">
        <v>72</v>
      </c>
      <c r="F10" s="231">
        <v>0</v>
      </c>
      <c r="G10" s="239" t="s">
        <v>146</v>
      </c>
      <c r="H10" s="233">
        <v>5</v>
      </c>
      <c r="I10" s="234">
        <v>4.4000000000000004</v>
      </c>
      <c r="J10" s="235" t="s">
        <v>149</v>
      </c>
    </row>
    <row r="11" spans="2:10" ht="3" customHeight="1" x14ac:dyDescent="0.2">
      <c r="B11" s="227"/>
      <c r="C11" s="237"/>
      <c r="D11" s="237"/>
      <c r="E11" s="238"/>
      <c r="F11" s="231"/>
      <c r="G11" s="232"/>
      <c r="H11" s="233"/>
      <c r="I11" s="234"/>
      <c r="J11" s="235"/>
    </row>
    <row r="12" spans="2:10" x14ac:dyDescent="0.2">
      <c r="B12" s="241" t="s">
        <v>121</v>
      </c>
      <c r="C12" s="242">
        <v>1</v>
      </c>
      <c r="D12" s="242" t="s">
        <v>150</v>
      </c>
      <c r="E12" s="243" t="s">
        <v>151</v>
      </c>
      <c r="F12" s="244">
        <v>0</v>
      </c>
      <c r="G12" s="245" t="s">
        <v>146</v>
      </c>
      <c r="H12" s="246">
        <v>5</v>
      </c>
      <c r="I12" s="247">
        <v>4.4000000000000004</v>
      </c>
      <c r="J12" s="235" t="s">
        <v>145</v>
      </c>
    </row>
    <row r="13" spans="2:10" x14ac:dyDescent="0.2">
      <c r="B13" s="241"/>
      <c r="C13" s="242"/>
      <c r="D13" s="242"/>
      <c r="E13" s="243" t="s">
        <v>152</v>
      </c>
      <c r="F13" s="244">
        <v>1</v>
      </c>
      <c r="G13" s="245" t="s">
        <v>146</v>
      </c>
      <c r="H13" s="246">
        <v>0</v>
      </c>
      <c r="I13" s="247">
        <v>2.2000000000000002</v>
      </c>
      <c r="J13" s="235" t="s">
        <v>145</v>
      </c>
    </row>
    <row r="14" spans="2:10" ht="25.5" x14ac:dyDescent="0.2">
      <c r="B14" s="241"/>
      <c r="C14" s="242"/>
      <c r="D14" s="242"/>
      <c r="E14" s="243" t="s">
        <v>153</v>
      </c>
      <c r="F14" s="248"/>
      <c r="G14" s="249"/>
      <c r="H14" s="250"/>
      <c r="I14" s="251" t="s">
        <v>154</v>
      </c>
      <c r="J14" s="235" t="s">
        <v>155</v>
      </c>
    </row>
    <row r="15" spans="2:10" ht="3" customHeight="1" x14ac:dyDescent="0.2">
      <c r="B15" s="227"/>
      <c r="C15" s="237"/>
      <c r="D15" s="237"/>
      <c r="E15" s="243"/>
      <c r="F15" s="248"/>
      <c r="G15" s="249"/>
      <c r="H15" s="250"/>
      <c r="I15" s="252"/>
      <c r="J15" s="235"/>
    </row>
    <row r="16" spans="2:10" ht="13.5" thickBot="1" x14ac:dyDescent="0.25">
      <c r="B16" s="253" t="s">
        <v>156</v>
      </c>
      <c r="C16" s="254">
        <v>1</v>
      </c>
      <c r="D16" s="255" t="s">
        <v>145</v>
      </c>
      <c r="E16" s="256">
        <v>40</v>
      </c>
      <c r="F16" s="257">
        <v>0</v>
      </c>
      <c r="G16" s="258" t="s">
        <v>146</v>
      </c>
      <c r="H16" s="259">
        <v>10</v>
      </c>
      <c r="I16" s="260">
        <v>1.5</v>
      </c>
      <c r="J16" s="261" t="s">
        <v>145</v>
      </c>
    </row>
    <row r="17" spans="2:10" ht="4.5" customHeight="1" thickTop="1" thickBot="1" x14ac:dyDescent="0.25"/>
    <row r="18" spans="2:10" ht="13.5" thickTop="1" x14ac:dyDescent="0.2">
      <c r="D18" s="190" t="s">
        <v>157</v>
      </c>
      <c r="E18" s="191"/>
      <c r="F18" s="192">
        <f>((F6+(H6/60))*C6)+((SUM(F8:F10)+(SUM(H8:H10)/60))*C8)+((SUM(F12:F14)+(SUM(H12:H14)/60))*C12)</f>
        <v>26.833333333333332</v>
      </c>
      <c r="G18" s="192"/>
      <c r="H18" s="192"/>
      <c r="I18" s="193"/>
    </row>
    <row r="19" spans="2:10" ht="13.5" thickBot="1" x14ac:dyDescent="0.25">
      <c r="D19" s="186" t="s">
        <v>158</v>
      </c>
      <c r="E19" s="187"/>
      <c r="F19" s="188" t="s">
        <v>159</v>
      </c>
      <c r="G19" s="188"/>
      <c r="H19" s="188"/>
      <c r="I19" s="189"/>
    </row>
    <row r="20" spans="2:10" ht="14.25" thickTop="1" thickBot="1" x14ac:dyDescent="0.25"/>
    <row r="21" spans="2:10" ht="14.25" thickTop="1" thickBot="1" x14ac:dyDescent="0.25">
      <c r="B21" s="311" t="s">
        <v>398</v>
      </c>
      <c r="C21" s="312"/>
      <c r="D21" s="312"/>
      <c r="E21" s="312"/>
      <c r="F21" s="312"/>
      <c r="G21" s="312"/>
      <c r="H21" s="312"/>
      <c r="I21" s="312"/>
      <c r="J21" s="313"/>
    </row>
    <row r="22" spans="2:10" ht="13.5" thickTop="1" x14ac:dyDescent="0.2"/>
  </sheetData>
  <mergeCells count="15">
    <mergeCell ref="B1:J1"/>
    <mergeCell ref="B21:J21"/>
    <mergeCell ref="D19:E19"/>
    <mergeCell ref="F19:I19"/>
    <mergeCell ref="B2:J2"/>
    <mergeCell ref="B3:J3"/>
    <mergeCell ref="F4:H4"/>
    <mergeCell ref="B8:B10"/>
    <mergeCell ref="C8:C10"/>
    <mergeCell ref="D8:D10"/>
    <mergeCell ref="B12:B14"/>
    <mergeCell ref="C12:C14"/>
    <mergeCell ref="D12:D14"/>
    <mergeCell ref="D18:E18"/>
    <mergeCell ref="F18:I18"/>
  </mergeCells>
  <pageMargins left="0.75" right="0.75" top="1" bottom="1" header="0.51180555555555562" footer="0.51180555555555562"/>
  <pageSetup firstPageNumber="0"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7"/>
  <sheetViews>
    <sheetView zoomScale="85" zoomScaleNormal="85" workbookViewId="0">
      <selection activeCell="AY10" sqref="AY10"/>
    </sheetView>
  </sheetViews>
  <sheetFormatPr defaultRowHeight="14.25" x14ac:dyDescent="0.2"/>
  <cols>
    <col min="1" max="1" width="14.28515625" style="4" customWidth="1"/>
    <col min="2" max="2" width="3.42578125" style="1" customWidth="1"/>
    <col min="3" max="3" width="0.5703125" style="1" customWidth="1"/>
    <col min="4" max="5" width="3.42578125" style="4" customWidth="1"/>
    <col min="6" max="6" width="3.42578125" style="110" customWidth="1"/>
    <col min="7" max="7" width="0.5703125" style="3" customWidth="1"/>
    <col min="8" max="9" width="3.42578125" style="4" customWidth="1"/>
    <col min="10" max="10" width="3.42578125" style="110" customWidth="1"/>
    <col min="11" max="11" width="0.5703125" style="3" customWidth="1"/>
    <col min="12" max="13" width="3.42578125" style="4" customWidth="1"/>
    <col min="14" max="14" width="3.42578125" style="110" customWidth="1"/>
    <col min="15" max="15" width="0.5703125" style="3" customWidth="1"/>
    <col min="16" max="17" width="3.42578125" style="4" customWidth="1"/>
    <col min="18" max="18" width="3.42578125" style="110" customWidth="1"/>
    <col min="19" max="19" width="0.5703125" style="3" customWidth="1"/>
    <col min="20" max="21" width="3.42578125" style="4" customWidth="1"/>
    <col min="22" max="22" width="3.42578125" style="110" customWidth="1"/>
    <col min="23" max="23" width="0.5703125" style="3" customWidth="1"/>
    <col min="24" max="25" width="3.42578125" style="4" customWidth="1"/>
    <col min="26" max="26" width="3.42578125" style="110" customWidth="1"/>
    <col min="27" max="27" width="0.5703125" style="3" customWidth="1"/>
    <col min="28" max="29" width="3.42578125" style="4" customWidth="1"/>
    <col min="30" max="30" width="3.42578125" style="110" customWidth="1"/>
    <col min="31" max="31" width="0.5703125" style="3" customWidth="1"/>
    <col min="32" max="33" width="3.42578125" style="4" customWidth="1"/>
    <col min="34" max="34" width="3.42578125" style="110" customWidth="1"/>
    <col min="35" max="35" width="0.5703125" style="3" customWidth="1"/>
    <col min="36" max="37" width="3.42578125" style="4" customWidth="1"/>
    <col min="38" max="38" width="3.42578125" style="110" customWidth="1"/>
    <col min="39" max="39" width="0.5703125" style="3" customWidth="1"/>
    <col min="40" max="41" width="3.42578125" style="4" customWidth="1"/>
    <col min="42" max="42" width="3.42578125" style="112" customWidth="1"/>
    <col min="43" max="43" width="0.5703125" style="3" customWidth="1"/>
    <col min="44" max="45" width="3.42578125" style="4" customWidth="1"/>
    <col min="46" max="46" width="3.42578125" style="110" customWidth="1"/>
    <col min="47" max="47" width="0.5703125" style="3" customWidth="1"/>
    <col min="48" max="49" width="3.42578125" style="4" customWidth="1"/>
    <col min="50" max="50" width="3.42578125" style="110" customWidth="1"/>
    <col min="51" max="16384" width="9.140625" style="4"/>
  </cols>
  <sheetData>
    <row r="1" spans="1:50" ht="39.75" customHeight="1" thickTop="1" thickBot="1" x14ac:dyDescent="0.25">
      <c r="A1" s="268" t="s">
        <v>399</v>
      </c>
      <c r="B1" s="269"/>
      <c r="C1" s="269"/>
      <c r="D1" s="269"/>
      <c r="E1" s="269"/>
      <c r="F1" s="269"/>
      <c r="G1" s="269"/>
      <c r="H1" s="269"/>
      <c r="I1" s="269"/>
      <c r="J1" s="269"/>
      <c r="K1" s="269"/>
      <c r="L1" s="269"/>
      <c r="M1" s="269"/>
      <c r="N1" s="269"/>
      <c r="O1" s="269"/>
      <c r="P1" s="269"/>
      <c r="Q1" s="269"/>
      <c r="R1" s="269"/>
      <c r="S1" s="269"/>
      <c r="T1" s="269"/>
      <c r="U1" s="269"/>
      <c r="V1" s="269"/>
      <c r="W1" s="269"/>
      <c r="X1" s="269"/>
      <c r="Y1" s="269"/>
      <c r="Z1" s="269"/>
      <c r="AA1" s="269"/>
      <c r="AB1" s="269"/>
      <c r="AC1" s="269"/>
      <c r="AD1" s="269"/>
      <c r="AE1" s="269"/>
      <c r="AF1" s="269"/>
      <c r="AG1" s="269"/>
      <c r="AH1" s="269"/>
      <c r="AI1" s="269"/>
      <c r="AJ1" s="269"/>
      <c r="AK1" s="269"/>
      <c r="AL1" s="269"/>
      <c r="AM1" s="269"/>
      <c r="AN1" s="269"/>
      <c r="AO1" s="269"/>
      <c r="AP1" s="269"/>
      <c r="AQ1" s="269"/>
      <c r="AR1" s="269"/>
      <c r="AS1" s="269"/>
      <c r="AT1" s="269"/>
      <c r="AU1" s="269"/>
      <c r="AV1" s="269"/>
      <c r="AW1" s="269"/>
      <c r="AX1" s="270"/>
    </row>
    <row r="2" spans="1:50" ht="15.75" thickTop="1" thickBot="1" x14ac:dyDescent="0.25"/>
    <row r="3" spans="1:50" ht="23.25" customHeight="1" thickTop="1" thickBot="1" x14ac:dyDescent="0.25">
      <c r="D3" s="271" t="s">
        <v>379</v>
      </c>
      <c r="E3" s="272"/>
      <c r="F3" s="272"/>
      <c r="G3" s="272"/>
      <c r="H3" s="272"/>
      <c r="I3" s="272"/>
      <c r="J3" s="273"/>
      <c r="K3" s="274"/>
      <c r="L3" s="271" t="s">
        <v>378</v>
      </c>
      <c r="M3" s="272"/>
      <c r="N3" s="272"/>
      <c r="O3" s="272"/>
      <c r="P3" s="272"/>
      <c r="Q3" s="272"/>
      <c r="R3" s="273"/>
      <c r="S3" s="274"/>
      <c r="T3" s="271" t="s">
        <v>378</v>
      </c>
      <c r="U3" s="272"/>
      <c r="V3" s="272"/>
      <c r="W3" s="272"/>
      <c r="X3" s="272"/>
      <c r="Y3" s="272"/>
      <c r="Z3" s="273"/>
      <c r="AA3" s="274"/>
      <c r="AB3" s="271" t="s">
        <v>378</v>
      </c>
      <c r="AC3" s="272"/>
      <c r="AD3" s="272"/>
      <c r="AE3" s="272"/>
      <c r="AF3" s="272"/>
      <c r="AG3" s="272"/>
      <c r="AH3" s="273"/>
      <c r="AI3" s="274"/>
      <c r="AJ3" s="271" t="s">
        <v>379</v>
      </c>
      <c r="AK3" s="272"/>
      <c r="AL3" s="272"/>
      <c r="AM3" s="272"/>
      <c r="AN3" s="272"/>
      <c r="AO3" s="272"/>
      <c r="AP3" s="273"/>
      <c r="AQ3" s="274"/>
      <c r="AR3" s="271" t="s">
        <v>377</v>
      </c>
      <c r="AS3" s="272"/>
      <c r="AT3" s="272"/>
      <c r="AU3" s="272"/>
      <c r="AV3" s="272"/>
      <c r="AW3" s="272"/>
      <c r="AX3" s="273"/>
    </row>
    <row r="4" spans="1:50" s="1" customFormat="1" ht="15.75" thickTop="1" thickBot="1" x14ac:dyDescent="0.25">
      <c r="D4" s="265">
        <v>1</v>
      </c>
      <c r="E4" s="266"/>
      <c r="F4" s="267"/>
      <c r="G4" s="2"/>
      <c r="H4" s="265">
        <v>2</v>
      </c>
      <c r="I4" s="266"/>
      <c r="J4" s="267"/>
      <c r="K4" s="2"/>
      <c r="L4" s="265">
        <v>3</v>
      </c>
      <c r="M4" s="266"/>
      <c r="N4" s="267"/>
      <c r="O4" s="2"/>
      <c r="P4" s="265">
        <v>4</v>
      </c>
      <c r="Q4" s="266"/>
      <c r="R4" s="267"/>
      <c r="S4" s="2"/>
      <c r="T4" s="265">
        <v>5</v>
      </c>
      <c r="U4" s="266"/>
      <c r="V4" s="267"/>
      <c r="W4" s="2"/>
      <c r="X4" s="265">
        <v>6</v>
      </c>
      <c r="Y4" s="266"/>
      <c r="Z4" s="267"/>
      <c r="AA4" s="2"/>
      <c r="AB4" s="265">
        <v>7</v>
      </c>
      <c r="AC4" s="266"/>
      <c r="AD4" s="267"/>
      <c r="AE4" s="2"/>
      <c r="AF4" s="265">
        <v>8</v>
      </c>
      <c r="AG4" s="266"/>
      <c r="AH4" s="267"/>
      <c r="AI4" s="2"/>
      <c r="AJ4" s="265">
        <v>9</v>
      </c>
      <c r="AK4" s="266"/>
      <c r="AL4" s="267"/>
      <c r="AM4" s="2"/>
      <c r="AN4" s="265">
        <v>10</v>
      </c>
      <c r="AO4" s="266"/>
      <c r="AP4" s="267"/>
      <c r="AQ4" s="2"/>
      <c r="AR4" s="265">
        <v>11</v>
      </c>
      <c r="AS4" s="266"/>
      <c r="AT4" s="267"/>
      <c r="AU4" s="2"/>
      <c r="AV4" s="265">
        <v>12</v>
      </c>
      <c r="AW4" s="266"/>
      <c r="AX4" s="267"/>
    </row>
    <row r="5" spans="1:50" s="1" customFormat="1" ht="3.75" customHeight="1" thickTop="1" thickBot="1" x14ac:dyDescent="0.25">
      <c r="F5" s="108"/>
      <c r="G5" s="2"/>
      <c r="J5" s="108"/>
      <c r="K5" s="2"/>
      <c r="N5" s="108"/>
      <c r="O5" s="2"/>
      <c r="R5" s="108"/>
      <c r="S5" s="2"/>
      <c r="V5" s="108"/>
      <c r="W5" s="2"/>
      <c r="Z5" s="108"/>
      <c r="AA5" s="2"/>
      <c r="AD5" s="108"/>
      <c r="AE5" s="2"/>
      <c r="AH5" s="108"/>
      <c r="AI5" s="2"/>
      <c r="AL5" s="108"/>
      <c r="AM5" s="2"/>
      <c r="AP5" s="111"/>
      <c r="AQ5" s="2"/>
      <c r="AT5" s="108"/>
      <c r="AU5" s="2"/>
      <c r="AX5" s="108"/>
    </row>
    <row r="6" spans="1:50" ht="19.5" customHeight="1" thickTop="1" x14ac:dyDescent="0.2">
      <c r="A6" s="275" t="s">
        <v>380</v>
      </c>
      <c r="B6" s="199" t="s">
        <v>1</v>
      </c>
      <c r="D6" s="12" t="s">
        <v>124</v>
      </c>
      <c r="E6" s="195" t="s">
        <v>266</v>
      </c>
      <c r="F6" s="197">
        <f>List4PlateLayout!E3</f>
        <v>7.2271073668280023E-8</v>
      </c>
      <c r="H6" s="12" t="s">
        <v>124</v>
      </c>
      <c r="I6" s="195" t="s">
        <v>266</v>
      </c>
      <c r="J6" s="197">
        <f>List4PlateLayout!E4</f>
        <v>1.2878998519726241E-7</v>
      </c>
      <c r="L6" s="12" t="s">
        <v>125</v>
      </c>
      <c r="M6" s="195" t="s">
        <v>266</v>
      </c>
      <c r="N6" s="197">
        <f>List4PlateLayout!E5</f>
        <v>7.5534271093293172E-8</v>
      </c>
      <c r="P6" s="12" t="s">
        <v>125</v>
      </c>
      <c r="Q6" s="195" t="s">
        <v>266</v>
      </c>
      <c r="R6" s="197">
        <f>List4PlateLayout!E6</f>
        <v>9.3813950886323338E-8</v>
      </c>
      <c r="T6" s="12" t="s">
        <v>173</v>
      </c>
      <c r="U6" s="195" t="s">
        <v>266</v>
      </c>
      <c r="V6" s="197">
        <f>List4PlateLayout!E7</f>
        <v>1.1581067826173885E-7</v>
      </c>
      <c r="X6" s="12" t="s">
        <v>173</v>
      </c>
      <c r="Y6" s="195" t="s">
        <v>266</v>
      </c>
      <c r="Z6" s="197">
        <f>List4PlateLayout!E8</f>
        <v>1.1600510789298455E-7</v>
      </c>
      <c r="AB6" s="12" t="s">
        <v>174</v>
      </c>
      <c r="AC6" s="195" t="s">
        <v>266</v>
      </c>
      <c r="AD6" s="197">
        <f>List4PlateLayout!E9</f>
        <v>1.267903044249896E-7</v>
      </c>
      <c r="AF6" s="12" t="s">
        <v>174</v>
      </c>
      <c r="AG6" s="195" t="s">
        <v>266</v>
      </c>
      <c r="AH6" s="197">
        <f>List4PlateLayout!E10</f>
        <v>1.1309842589727241E-7</v>
      </c>
      <c r="AJ6" s="12" t="s">
        <v>175</v>
      </c>
      <c r="AK6" s="195" t="s">
        <v>266</v>
      </c>
      <c r="AL6" s="197">
        <f>List4PlateLayout!E11</f>
        <v>8.6534039750246564E-8</v>
      </c>
      <c r="AN6" s="12" t="s">
        <v>175</v>
      </c>
      <c r="AO6" s="195" t="s">
        <v>266</v>
      </c>
      <c r="AP6" s="197">
        <f>List4PlateLayout!E12</f>
        <v>1.3618356227484019E-7</v>
      </c>
      <c r="AR6" s="12" t="s">
        <v>133</v>
      </c>
      <c r="AS6" s="195" t="s">
        <v>266</v>
      </c>
      <c r="AT6" s="197" t="str">
        <f>List4PlateLayout!E13</f>
        <v>--</v>
      </c>
      <c r="AV6" s="12" t="s">
        <v>133</v>
      </c>
      <c r="AW6" s="195" t="s">
        <v>266</v>
      </c>
      <c r="AX6" s="197" t="str">
        <f>List4PlateLayout!E14</f>
        <v>--</v>
      </c>
    </row>
    <row r="7" spans="1:50" ht="19.5" customHeight="1" thickBot="1" x14ac:dyDescent="0.25">
      <c r="A7" s="276"/>
      <c r="B7" s="200"/>
      <c r="D7" s="5">
        <v>0.25</v>
      </c>
      <c r="E7" s="196"/>
      <c r="F7" s="198"/>
      <c r="H7" s="5">
        <v>0.25</v>
      </c>
      <c r="I7" s="196"/>
      <c r="J7" s="198"/>
      <c r="L7" s="5">
        <v>0.25</v>
      </c>
      <c r="M7" s="196"/>
      <c r="N7" s="198"/>
      <c r="O7" s="3" t="s">
        <v>12</v>
      </c>
      <c r="P7" s="5">
        <v>0.25</v>
      </c>
      <c r="Q7" s="196"/>
      <c r="R7" s="198"/>
      <c r="T7" s="5">
        <v>0.25</v>
      </c>
      <c r="U7" s="196"/>
      <c r="V7" s="198"/>
      <c r="X7" s="5">
        <v>0.25</v>
      </c>
      <c r="Y7" s="196"/>
      <c r="Z7" s="198"/>
      <c r="AB7" s="5">
        <v>0.25</v>
      </c>
      <c r="AC7" s="196"/>
      <c r="AD7" s="198"/>
      <c r="AF7" s="5">
        <v>0.25</v>
      </c>
      <c r="AG7" s="196"/>
      <c r="AH7" s="198"/>
      <c r="AJ7" s="5">
        <v>0.25</v>
      </c>
      <c r="AK7" s="196"/>
      <c r="AL7" s="198"/>
      <c r="AN7" s="5">
        <v>0.25</v>
      </c>
      <c r="AO7" s="196"/>
      <c r="AP7" s="198"/>
      <c r="AR7" s="5">
        <v>0.25</v>
      </c>
      <c r="AS7" s="196"/>
      <c r="AT7" s="198"/>
      <c r="AV7" s="5">
        <v>0.25</v>
      </c>
      <c r="AW7" s="196"/>
      <c r="AX7" s="198"/>
    </row>
    <row r="8" spans="1:50" s="3" customFormat="1" ht="3" customHeight="1" thickTop="1" thickBot="1" x14ac:dyDescent="0.25">
      <c r="A8" s="276"/>
      <c r="B8" s="6"/>
      <c r="C8" s="2"/>
      <c r="F8" s="109"/>
      <c r="J8" s="109"/>
      <c r="N8" s="109"/>
      <c r="R8" s="109"/>
      <c r="V8" s="109"/>
      <c r="Z8" s="109"/>
      <c r="AD8" s="109"/>
      <c r="AH8" s="109"/>
      <c r="AL8" s="109"/>
      <c r="AP8" s="109"/>
      <c r="AT8" s="109"/>
      <c r="AX8" s="109"/>
    </row>
    <row r="9" spans="1:50" ht="19.5" customHeight="1" thickTop="1" x14ac:dyDescent="0.2">
      <c r="A9" s="276"/>
      <c r="B9" s="199" t="s">
        <v>3</v>
      </c>
      <c r="D9" s="12" t="s">
        <v>124</v>
      </c>
      <c r="E9" s="195" t="s">
        <v>266</v>
      </c>
      <c r="F9" s="197">
        <f>List4PlateLayout!E15</f>
        <v>1.1354597713609978E-7</v>
      </c>
      <c r="H9" s="12" t="s">
        <v>124</v>
      </c>
      <c r="I9" s="195" t="s">
        <v>266</v>
      </c>
      <c r="J9" s="197">
        <f>List4PlateLayout!E16</f>
        <v>1.1262325366274131E-7</v>
      </c>
      <c r="L9" s="12" t="s">
        <v>125</v>
      </c>
      <c r="M9" s="195" t="s">
        <v>266</v>
      </c>
      <c r="N9" s="197">
        <f>List4PlateLayout!E17</f>
        <v>1.008128618319643E-7</v>
      </c>
      <c r="P9" s="12" t="s">
        <v>125</v>
      </c>
      <c r="Q9" s="195" t="s">
        <v>266</v>
      </c>
      <c r="R9" s="197">
        <f>List4PlateLayout!E18</f>
        <v>8.9406326572934572E-8</v>
      </c>
      <c r="T9" s="12" t="s">
        <v>173</v>
      </c>
      <c r="U9" s="195" t="s">
        <v>266</v>
      </c>
      <c r="V9" s="197">
        <f>List4PlateLayout!E19</f>
        <v>1.1204076621000357E-7</v>
      </c>
      <c r="X9" s="12" t="s">
        <v>173</v>
      </c>
      <c r="Y9" s="195" t="s">
        <v>266</v>
      </c>
      <c r="Z9" s="197">
        <f>List4PlateLayout!E20</f>
        <v>1.0832668801087698E-7</v>
      </c>
      <c r="AB9" s="12" t="s">
        <v>174</v>
      </c>
      <c r="AC9" s="195" t="s">
        <v>266</v>
      </c>
      <c r="AD9" s="197">
        <f>List4PlateLayout!E21</f>
        <v>1.250147828900098E-7</v>
      </c>
      <c r="AF9" s="12" t="s">
        <v>174</v>
      </c>
      <c r="AG9" s="195" t="s">
        <v>266</v>
      </c>
      <c r="AH9" s="197">
        <f>List4PlateLayout!E22</f>
        <v>1.1128569188228635E-7</v>
      </c>
      <c r="AJ9" s="12" t="s">
        <v>175</v>
      </c>
      <c r="AK9" s="195" t="s">
        <v>266</v>
      </c>
      <c r="AL9" s="197">
        <f>List4PlateLayout!E23</f>
        <v>1.2788186687402717E-7</v>
      </c>
      <c r="AN9" s="12" t="s">
        <v>175</v>
      </c>
      <c r="AO9" s="195" t="s">
        <v>266</v>
      </c>
      <c r="AP9" s="197">
        <f>List4PlateLayout!E24</f>
        <v>1.3172303932746564E-7</v>
      </c>
      <c r="AR9" s="12" t="s">
        <v>133</v>
      </c>
      <c r="AS9" s="195" t="s">
        <v>266</v>
      </c>
      <c r="AT9" s="197" t="str">
        <f>List4PlateLayout!E25</f>
        <v>--</v>
      </c>
      <c r="AV9" s="12" t="s">
        <v>133</v>
      </c>
      <c r="AW9" s="195" t="s">
        <v>266</v>
      </c>
      <c r="AX9" s="197" t="str">
        <f>List4PlateLayout!E26</f>
        <v>--</v>
      </c>
    </row>
    <row r="10" spans="1:50" ht="19.5" customHeight="1" thickBot="1" x14ac:dyDescent="0.25">
      <c r="A10" s="277"/>
      <c r="B10" s="200"/>
      <c r="D10" s="5">
        <v>0.25</v>
      </c>
      <c r="E10" s="196"/>
      <c r="F10" s="198"/>
      <c r="H10" s="5">
        <v>0.25</v>
      </c>
      <c r="I10" s="196"/>
      <c r="J10" s="198"/>
      <c r="L10" s="5">
        <v>0.25</v>
      </c>
      <c r="M10" s="196"/>
      <c r="N10" s="198"/>
      <c r="P10" s="5">
        <v>0.25</v>
      </c>
      <c r="Q10" s="196"/>
      <c r="R10" s="198"/>
      <c r="T10" s="5">
        <v>0.25</v>
      </c>
      <c r="U10" s="196"/>
      <c r="V10" s="198"/>
      <c r="X10" s="5">
        <v>0.25</v>
      </c>
      <c r="Y10" s="196"/>
      <c r="Z10" s="198"/>
      <c r="AB10" s="5">
        <v>0.25</v>
      </c>
      <c r="AC10" s="196"/>
      <c r="AD10" s="198"/>
      <c r="AF10" s="5">
        <v>0.25</v>
      </c>
      <c r="AG10" s="196"/>
      <c r="AH10" s="198"/>
      <c r="AJ10" s="5">
        <v>0.25</v>
      </c>
      <c r="AK10" s="196"/>
      <c r="AL10" s="198"/>
      <c r="AN10" s="5">
        <v>0.25</v>
      </c>
      <c r="AO10" s="196"/>
      <c r="AP10" s="198"/>
      <c r="AR10" s="5">
        <v>0.25</v>
      </c>
      <c r="AS10" s="196"/>
      <c r="AT10" s="198"/>
      <c r="AV10" s="5">
        <v>0.25</v>
      </c>
      <c r="AW10" s="196"/>
      <c r="AX10" s="198"/>
    </row>
    <row r="11" spans="1:50" s="3" customFormat="1" ht="3" customHeight="1" thickTop="1" thickBot="1" x14ac:dyDescent="0.25">
      <c r="B11" s="6"/>
      <c r="C11" s="2"/>
      <c r="F11" s="109"/>
      <c r="J11" s="109"/>
      <c r="N11" s="109"/>
      <c r="R11" s="109"/>
      <c r="V11" s="109"/>
      <c r="Z11" s="109"/>
      <c r="AD11" s="109"/>
      <c r="AH11" s="109"/>
      <c r="AL11" s="109"/>
      <c r="AP11" s="109"/>
      <c r="AT11" s="109"/>
      <c r="AX11" s="109"/>
    </row>
    <row r="12" spans="1:50" ht="19.5" customHeight="1" thickTop="1" x14ac:dyDescent="0.2">
      <c r="A12" s="275" t="s">
        <v>381</v>
      </c>
      <c r="B12" s="199" t="s">
        <v>2</v>
      </c>
      <c r="D12" s="12" t="s">
        <v>124</v>
      </c>
      <c r="E12" s="195" t="s">
        <v>267</v>
      </c>
      <c r="F12" s="197">
        <f>List4PlateLayout!E27</f>
        <v>5.8098229348744976E-8</v>
      </c>
      <c r="H12" s="12" t="s">
        <v>124</v>
      </c>
      <c r="I12" s="195" t="s">
        <v>267</v>
      </c>
      <c r="J12" s="197">
        <f>List4PlateLayout!E28</f>
        <v>1.2768616908616999E-7</v>
      </c>
      <c r="L12" s="12" t="s">
        <v>125</v>
      </c>
      <c r="M12" s="195" t="s">
        <v>267</v>
      </c>
      <c r="N12" s="197">
        <f>List4PlateLayout!E29</f>
        <v>1.4331428824691285E-7</v>
      </c>
      <c r="P12" s="12" t="s">
        <v>125</v>
      </c>
      <c r="Q12" s="195" t="s">
        <v>267</v>
      </c>
      <c r="R12" s="201">
        <f>List4PlateLayout!E30</f>
        <v>1.4300251527322836E-7</v>
      </c>
      <c r="T12" s="12" t="s">
        <v>173</v>
      </c>
      <c r="U12" s="195" t="s">
        <v>267</v>
      </c>
      <c r="V12" s="197">
        <f>List4PlateLayout!E31</f>
        <v>1.3488480614762378E-7</v>
      </c>
      <c r="X12" s="12" t="s">
        <v>173</v>
      </c>
      <c r="Y12" s="195" t="s">
        <v>267</v>
      </c>
      <c r="Z12" s="197">
        <f>List4PlateLayout!E32</f>
        <v>5.1919114497957653E-8</v>
      </c>
      <c r="AB12" s="12" t="s">
        <v>174</v>
      </c>
      <c r="AC12" s="195" t="s">
        <v>267</v>
      </c>
      <c r="AD12" s="197">
        <f>List4PlateLayout!E33</f>
        <v>1.8552768686961637E-7</v>
      </c>
      <c r="AF12" s="12" t="s">
        <v>174</v>
      </c>
      <c r="AG12" s="195" t="s">
        <v>267</v>
      </c>
      <c r="AH12" s="197">
        <f>List4PlateLayout!E34</f>
        <v>1.7196488962685056E-7</v>
      </c>
      <c r="AJ12" s="12" t="s">
        <v>175</v>
      </c>
      <c r="AK12" s="195" t="s">
        <v>267</v>
      </c>
      <c r="AL12" s="197">
        <f>List4PlateLayout!E35</f>
        <v>1.7815715479337066E-7</v>
      </c>
      <c r="AN12" s="12" t="s">
        <v>175</v>
      </c>
      <c r="AO12" s="195" t="s">
        <v>267</v>
      </c>
      <c r="AP12" s="197">
        <f>List4PlateLayout!E36</f>
        <v>2.139200361751896E-7</v>
      </c>
      <c r="AR12" s="12" t="s">
        <v>133</v>
      </c>
      <c r="AS12" s="195" t="s">
        <v>267</v>
      </c>
      <c r="AT12" s="197" t="str">
        <f>List4PlateLayout!E37</f>
        <v>--</v>
      </c>
      <c r="AV12" s="12" t="s">
        <v>133</v>
      </c>
      <c r="AW12" s="195" t="s">
        <v>267</v>
      </c>
      <c r="AX12" s="197" t="str">
        <f>List4PlateLayout!E38</f>
        <v>--</v>
      </c>
    </row>
    <row r="13" spans="1:50" ht="19.5" customHeight="1" thickBot="1" x14ac:dyDescent="0.25">
      <c r="A13" s="276"/>
      <c r="B13" s="200"/>
      <c r="D13" s="5">
        <v>0.25</v>
      </c>
      <c r="E13" s="196"/>
      <c r="F13" s="198"/>
      <c r="H13" s="5">
        <v>0.25</v>
      </c>
      <c r="I13" s="196"/>
      <c r="J13" s="198"/>
      <c r="L13" s="5">
        <v>0.25</v>
      </c>
      <c r="M13" s="196"/>
      <c r="N13" s="198"/>
      <c r="P13" s="5">
        <v>0.25</v>
      </c>
      <c r="Q13" s="196"/>
      <c r="R13" s="198"/>
      <c r="T13" s="5">
        <v>0.25</v>
      </c>
      <c r="U13" s="196"/>
      <c r="V13" s="198"/>
      <c r="X13" s="5">
        <v>0.25</v>
      </c>
      <c r="Y13" s="196"/>
      <c r="Z13" s="198"/>
      <c r="AB13" s="5">
        <v>0.25</v>
      </c>
      <c r="AC13" s="196"/>
      <c r="AD13" s="198"/>
      <c r="AF13" s="5">
        <v>0.25</v>
      </c>
      <c r="AG13" s="196"/>
      <c r="AH13" s="198"/>
      <c r="AJ13" s="5">
        <v>0.25</v>
      </c>
      <c r="AK13" s="196"/>
      <c r="AL13" s="198"/>
      <c r="AN13" s="5">
        <v>0.25</v>
      </c>
      <c r="AO13" s="196"/>
      <c r="AP13" s="198"/>
      <c r="AR13" s="5">
        <v>0.25</v>
      </c>
      <c r="AS13" s="196"/>
      <c r="AT13" s="198"/>
      <c r="AV13" s="5">
        <v>0.25</v>
      </c>
      <c r="AW13" s="196"/>
      <c r="AX13" s="198"/>
    </row>
    <row r="14" spans="1:50" s="3" customFormat="1" ht="3" customHeight="1" thickTop="1" thickBot="1" x14ac:dyDescent="0.25">
      <c r="A14" s="276"/>
      <c r="B14" s="6"/>
      <c r="C14" s="2"/>
      <c r="F14" s="109"/>
      <c r="J14" s="109"/>
      <c r="N14" s="109"/>
      <c r="R14" s="109"/>
      <c r="V14" s="109"/>
      <c r="Z14" s="109"/>
      <c r="AD14" s="109"/>
      <c r="AH14" s="109"/>
      <c r="AL14" s="109"/>
      <c r="AP14" s="109"/>
      <c r="AT14" s="109"/>
      <c r="AX14" s="109"/>
    </row>
    <row r="15" spans="1:50" ht="19.5" customHeight="1" thickTop="1" x14ac:dyDescent="0.2">
      <c r="A15" s="276"/>
      <c r="B15" s="199" t="s">
        <v>4</v>
      </c>
      <c r="D15" s="12" t="s">
        <v>124</v>
      </c>
      <c r="E15" s="195" t="s">
        <v>267</v>
      </c>
      <c r="F15" s="197">
        <f>List4PlateLayout!E39</f>
        <v>8.1543212538784654E-8</v>
      </c>
      <c r="H15" s="12" t="s">
        <v>124</v>
      </c>
      <c r="I15" s="195" t="s">
        <v>267</v>
      </c>
      <c r="J15" s="197">
        <f>List4PlateLayout!E40</f>
        <v>1.2218939619880924E-7</v>
      </c>
      <c r="L15" s="12" t="s">
        <v>125</v>
      </c>
      <c r="M15" s="195" t="s">
        <v>267</v>
      </c>
      <c r="N15" s="197">
        <f>List4PlateLayout!E41</f>
        <v>1.2652655201328605E-7</v>
      </c>
      <c r="P15" s="12" t="s">
        <v>125</v>
      </c>
      <c r="Q15" s="195" t="s">
        <v>267</v>
      </c>
      <c r="R15" s="197">
        <f>List4PlateLayout!E42</f>
        <v>1.4137283064423438E-7</v>
      </c>
      <c r="T15" s="12" t="s">
        <v>173</v>
      </c>
      <c r="U15" s="195" t="s">
        <v>267</v>
      </c>
      <c r="V15" s="197">
        <f>List4PlateLayout!E43</f>
        <v>1.5093385716546606E-7</v>
      </c>
      <c r="X15" s="12" t="s">
        <v>173</v>
      </c>
      <c r="Y15" s="195" t="s">
        <v>267</v>
      </c>
      <c r="Z15" s="197">
        <f>List4PlateLayout!E44</f>
        <v>1.5463380860345563E-7</v>
      </c>
      <c r="AB15" s="12" t="s">
        <v>174</v>
      </c>
      <c r="AC15" s="195" t="s">
        <v>267</v>
      </c>
      <c r="AD15" s="197">
        <f>List4PlateLayout!E45</f>
        <v>1.8162715501950552E-7</v>
      </c>
      <c r="AF15" s="12" t="s">
        <v>174</v>
      </c>
      <c r="AG15" s="195" t="s">
        <v>267</v>
      </c>
      <c r="AH15" s="197">
        <f>List4PlateLayout!E46</f>
        <v>1.5472685732307376E-7</v>
      </c>
      <c r="AJ15" s="12" t="s">
        <v>175</v>
      </c>
      <c r="AK15" s="195" t="s">
        <v>267</v>
      </c>
      <c r="AL15" s="197">
        <f>List4PlateLayout!E47</f>
        <v>1.5140934056620615E-7</v>
      </c>
      <c r="AN15" s="12" t="s">
        <v>175</v>
      </c>
      <c r="AO15" s="195" t="s">
        <v>267</v>
      </c>
      <c r="AP15" s="197">
        <f>List4PlateLayout!E48</f>
        <v>1.7653879892027475E-7</v>
      </c>
      <c r="AR15" s="12" t="s">
        <v>133</v>
      </c>
      <c r="AS15" s="195" t="s">
        <v>267</v>
      </c>
      <c r="AT15" s="197" t="str">
        <f>List4PlateLayout!E49</f>
        <v>--</v>
      </c>
      <c r="AU15" s="10"/>
      <c r="AV15" s="12" t="s">
        <v>133</v>
      </c>
      <c r="AW15" s="195" t="s">
        <v>267</v>
      </c>
      <c r="AX15" s="197" t="str">
        <f>List4PlateLayout!E50</f>
        <v>--</v>
      </c>
    </row>
    <row r="16" spans="1:50" ht="19.5" customHeight="1" thickBot="1" x14ac:dyDescent="0.25">
      <c r="A16" s="277"/>
      <c r="B16" s="200"/>
      <c r="D16" s="5">
        <v>0.25</v>
      </c>
      <c r="E16" s="196"/>
      <c r="F16" s="198"/>
      <c r="H16" s="5">
        <v>0.25</v>
      </c>
      <c r="I16" s="196"/>
      <c r="J16" s="198"/>
      <c r="L16" s="5">
        <v>0.25</v>
      </c>
      <c r="M16" s="196"/>
      <c r="N16" s="198"/>
      <c r="P16" s="5">
        <v>0.25</v>
      </c>
      <c r="Q16" s="196"/>
      <c r="R16" s="198"/>
      <c r="T16" s="5">
        <v>0.25</v>
      </c>
      <c r="U16" s="196"/>
      <c r="V16" s="198"/>
      <c r="X16" s="5">
        <v>0.25</v>
      </c>
      <c r="Y16" s="196"/>
      <c r="Z16" s="198"/>
      <c r="AB16" s="5">
        <v>0.25</v>
      </c>
      <c r="AC16" s="196"/>
      <c r="AD16" s="198"/>
      <c r="AF16" s="5">
        <v>0.25</v>
      </c>
      <c r="AG16" s="196"/>
      <c r="AH16" s="198"/>
      <c r="AJ16" s="5">
        <v>0.25</v>
      </c>
      <c r="AK16" s="196"/>
      <c r="AL16" s="198"/>
      <c r="AN16" s="5">
        <v>0.25</v>
      </c>
      <c r="AO16" s="196"/>
      <c r="AP16" s="198"/>
      <c r="AR16" s="5">
        <v>0.25</v>
      </c>
      <c r="AS16" s="196"/>
      <c r="AT16" s="198"/>
      <c r="AV16" s="5">
        <v>0.25</v>
      </c>
      <c r="AW16" s="196"/>
      <c r="AX16" s="198"/>
    </row>
    <row r="17" spans="1:50" s="3" customFormat="1" ht="3" customHeight="1" thickTop="1" thickBot="1" x14ac:dyDescent="0.25">
      <c r="B17" s="6"/>
      <c r="C17" s="2"/>
      <c r="F17" s="109"/>
      <c r="J17" s="109"/>
      <c r="N17" s="109"/>
      <c r="R17" s="109"/>
      <c r="V17" s="109"/>
      <c r="Z17" s="109"/>
      <c r="AD17" s="109"/>
      <c r="AH17" s="109"/>
      <c r="AL17" s="109"/>
      <c r="AP17" s="109"/>
      <c r="AT17" s="109"/>
      <c r="AX17" s="109"/>
    </row>
    <row r="18" spans="1:50" ht="19.5" customHeight="1" thickTop="1" x14ac:dyDescent="0.2">
      <c r="A18" s="275" t="s">
        <v>382</v>
      </c>
      <c r="B18" s="199" t="s">
        <v>6</v>
      </c>
      <c r="D18" s="12" t="s">
        <v>124</v>
      </c>
      <c r="E18" s="195" t="s">
        <v>268</v>
      </c>
      <c r="F18" s="197">
        <f>List4PlateLayout!E51</f>
        <v>1.6070599002807192E-7</v>
      </c>
      <c r="H18" s="12" t="s">
        <v>124</v>
      </c>
      <c r="I18" s="195" t="s">
        <v>268</v>
      </c>
      <c r="J18" s="197">
        <f>List4PlateLayout!E52</f>
        <v>1.3205744426186743E-7</v>
      </c>
      <c r="L18" s="12" t="s">
        <v>125</v>
      </c>
      <c r="M18" s="195" t="s">
        <v>268</v>
      </c>
      <c r="N18" s="197">
        <f>List4PlateLayout!E53</f>
        <v>1.567520502702466E-7</v>
      </c>
      <c r="P18" s="12" t="s">
        <v>125</v>
      </c>
      <c r="Q18" s="195" t="s">
        <v>268</v>
      </c>
      <c r="R18" s="197">
        <f>List4PlateLayout!E54</f>
        <v>1.8080019967088642E-7</v>
      </c>
      <c r="T18" s="12" t="s">
        <v>173</v>
      </c>
      <c r="U18" s="195" t="s">
        <v>268</v>
      </c>
      <c r="V18" s="197">
        <f>List4PlateLayout!E55</f>
        <v>1.8903715310773015E-7</v>
      </c>
      <c r="X18" s="12" t="s">
        <v>173</v>
      </c>
      <c r="Y18" s="195" t="s">
        <v>268</v>
      </c>
      <c r="Z18" s="197">
        <f>List4PlateLayout!E56</f>
        <v>1.9378382784375781E-7</v>
      </c>
      <c r="AB18" s="12" t="s">
        <v>174</v>
      </c>
      <c r="AC18" s="195" t="s">
        <v>268</v>
      </c>
      <c r="AD18" s="197">
        <f>List4PlateLayout!E57</f>
        <v>2.3667782233658274E-7</v>
      </c>
      <c r="AF18" s="12" t="s">
        <v>174</v>
      </c>
      <c r="AG18" s="195" t="s">
        <v>268</v>
      </c>
      <c r="AH18" s="197">
        <f>List4PlateLayout!E58</f>
        <v>2.1939144652663256E-7</v>
      </c>
      <c r="AJ18" s="12" t="s">
        <v>175</v>
      </c>
      <c r="AK18" s="195" t="s">
        <v>268</v>
      </c>
      <c r="AL18" s="197">
        <f>List4PlateLayout!E59</f>
        <v>2.3564403506290589E-7</v>
      </c>
      <c r="AN18" s="12" t="s">
        <v>175</v>
      </c>
      <c r="AO18" s="195" t="s">
        <v>268</v>
      </c>
      <c r="AP18" s="197">
        <f>List4PlateLayout!E60</f>
        <v>2.4138125199391322E-7</v>
      </c>
      <c r="AR18" s="12" t="s">
        <v>133</v>
      </c>
      <c r="AS18" s="195" t="s">
        <v>268</v>
      </c>
      <c r="AT18" s="197" t="str">
        <f>List4PlateLayout!E61</f>
        <v>--</v>
      </c>
      <c r="AV18" s="12" t="s">
        <v>133</v>
      </c>
      <c r="AW18" s="195" t="s">
        <v>268</v>
      </c>
      <c r="AX18" s="197" t="str">
        <f>List4PlateLayout!E62</f>
        <v>--</v>
      </c>
    </row>
    <row r="19" spans="1:50" ht="19.5" customHeight="1" thickBot="1" x14ac:dyDescent="0.25">
      <c r="A19" s="276"/>
      <c r="B19" s="200"/>
      <c r="D19" s="5">
        <v>0.25</v>
      </c>
      <c r="E19" s="196"/>
      <c r="F19" s="198"/>
      <c r="H19" s="5">
        <v>0.25</v>
      </c>
      <c r="I19" s="196"/>
      <c r="J19" s="198"/>
      <c r="L19" s="5">
        <v>0.25</v>
      </c>
      <c r="M19" s="196"/>
      <c r="N19" s="198"/>
      <c r="P19" s="5">
        <v>0.25</v>
      </c>
      <c r="Q19" s="196"/>
      <c r="R19" s="198"/>
      <c r="T19" s="5">
        <v>0.25</v>
      </c>
      <c r="U19" s="196"/>
      <c r="V19" s="198"/>
      <c r="X19" s="5">
        <v>0.25</v>
      </c>
      <c r="Y19" s="196"/>
      <c r="Z19" s="198"/>
      <c r="AB19" s="5">
        <v>0.25</v>
      </c>
      <c r="AC19" s="196"/>
      <c r="AD19" s="198"/>
      <c r="AF19" s="5">
        <v>0.25</v>
      </c>
      <c r="AG19" s="196"/>
      <c r="AH19" s="198"/>
      <c r="AJ19" s="5">
        <v>0.25</v>
      </c>
      <c r="AK19" s="196"/>
      <c r="AL19" s="198"/>
      <c r="AN19" s="5">
        <v>0.25</v>
      </c>
      <c r="AO19" s="196"/>
      <c r="AP19" s="198"/>
      <c r="AR19" s="5">
        <v>0.25</v>
      </c>
      <c r="AS19" s="196"/>
      <c r="AT19" s="198"/>
      <c r="AV19" s="5">
        <v>0.25</v>
      </c>
      <c r="AW19" s="196"/>
      <c r="AX19" s="198"/>
    </row>
    <row r="20" spans="1:50" s="3" customFormat="1" ht="3" customHeight="1" thickTop="1" thickBot="1" x14ac:dyDescent="0.25">
      <c r="A20" s="276"/>
      <c r="B20" s="6"/>
      <c r="C20" s="2"/>
      <c r="F20" s="109"/>
      <c r="J20" s="109"/>
      <c r="N20" s="109"/>
      <c r="R20" s="109"/>
      <c r="V20" s="109"/>
      <c r="Z20" s="109"/>
      <c r="AD20" s="109"/>
      <c r="AH20" s="109"/>
      <c r="AL20" s="109"/>
      <c r="AP20" s="109"/>
      <c r="AT20" s="109"/>
      <c r="AX20" s="109"/>
    </row>
    <row r="21" spans="1:50" ht="19.5" customHeight="1" thickTop="1" x14ac:dyDescent="0.2">
      <c r="A21" s="276"/>
      <c r="B21" s="199" t="s">
        <v>7</v>
      </c>
      <c r="D21" s="12" t="s">
        <v>124</v>
      </c>
      <c r="E21" s="195" t="s">
        <v>268</v>
      </c>
      <c r="F21" s="197">
        <f>List4PlateLayout!E63</f>
        <v>1.356549922754751E-7</v>
      </c>
      <c r="H21" s="12" t="s">
        <v>124</v>
      </c>
      <c r="I21" s="195" t="s">
        <v>268</v>
      </c>
      <c r="J21" s="197">
        <f>List4PlateLayout!E64</f>
        <v>1.7439483385338225E-7</v>
      </c>
      <c r="L21" s="12" t="s">
        <v>125</v>
      </c>
      <c r="M21" s="195" t="s">
        <v>268</v>
      </c>
      <c r="N21" s="197">
        <f>List4PlateLayout!E65</f>
        <v>1.1567917200043523E-7</v>
      </c>
      <c r="P21" s="12" t="s">
        <v>125</v>
      </c>
      <c r="Q21" s="195" t="s">
        <v>268</v>
      </c>
      <c r="R21" s="197">
        <f>List4PlateLayout!E66</f>
        <v>1.8418718038033656E-7</v>
      </c>
      <c r="T21" s="12" t="s">
        <v>173</v>
      </c>
      <c r="U21" s="195" t="s">
        <v>268</v>
      </c>
      <c r="V21" s="197">
        <f>List4PlateLayout!E67</f>
        <v>1.7466000228962003E-7</v>
      </c>
      <c r="X21" s="12" t="s">
        <v>173</v>
      </c>
      <c r="Y21" s="195" t="s">
        <v>268</v>
      </c>
      <c r="Z21" s="197">
        <f>List4PlateLayout!E68</f>
        <v>1.692125187815871E-7</v>
      </c>
      <c r="AB21" s="12" t="s">
        <v>174</v>
      </c>
      <c r="AC21" s="195" t="s">
        <v>268</v>
      </c>
      <c r="AD21" s="197">
        <f>List4PlateLayout!E69</f>
        <v>2.0614945640318283E-7</v>
      </c>
      <c r="AF21" s="12" t="s">
        <v>174</v>
      </c>
      <c r="AG21" s="195" t="s">
        <v>268</v>
      </c>
      <c r="AH21" s="197">
        <f>List4PlateLayout!E70</f>
        <v>1.9686740202341788E-7</v>
      </c>
      <c r="AJ21" s="12" t="s">
        <v>175</v>
      </c>
      <c r="AK21" s="195" t="s">
        <v>268</v>
      </c>
      <c r="AL21" s="197">
        <f>List4PlateLayout!E71</f>
        <v>2.2468897527421601E-7</v>
      </c>
      <c r="AN21" s="12" t="s">
        <v>175</v>
      </c>
      <c r="AO21" s="195" t="s">
        <v>268</v>
      </c>
      <c r="AP21" s="197">
        <f>List4PlateLayout!E72</f>
        <v>2.2217506127522276E-7</v>
      </c>
      <c r="AR21" s="12" t="s">
        <v>133</v>
      </c>
      <c r="AS21" s="195" t="s">
        <v>268</v>
      </c>
      <c r="AT21" s="197" t="str">
        <f>List4PlateLayout!E73</f>
        <v>--</v>
      </c>
      <c r="AV21" s="12" t="s">
        <v>133</v>
      </c>
      <c r="AW21" s="195" t="s">
        <v>268</v>
      </c>
      <c r="AX21" s="197" t="str">
        <f>List4PlateLayout!E74</f>
        <v>--</v>
      </c>
    </row>
    <row r="22" spans="1:50" ht="19.5" customHeight="1" thickBot="1" x14ac:dyDescent="0.25">
      <c r="A22" s="277"/>
      <c r="B22" s="200"/>
      <c r="D22" s="5">
        <v>0.25</v>
      </c>
      <c r="E22" s="196"/>
      <c r="F22" s="198"/>
      <c r="H22" s="5">
        <v>0.25</v>
      </c>
      <c r="I22" s="196"/>
      <c r="J22" s="198"/>
      <c r="L22" s="5">
        <v>0.25</v>
      </c>
      <c r="M22" s="196"/>
      <c r="N22" s="198"/>
      <c r="P22" s="5">
        <v>0.25</v>
      </c>
      <c r="Q22" s="196"/>
      <c r="R22" s="198"/>
      <c r="T22" s="5">
        <v>0.25</v>
      </c>
      <c r="U22" s="196"/>
      <c r="V22" s="198"/>
      <c r="X22" s="5">
        <v>0.25</v>
      </c>
      <c r="Y22" s="196"/>
      <c r="Z22" s="198"/>
      <c r="AB22" s="5">
        <v>0.25</v>
      </c>
      <c r="AC22" s="196"/>
      <c r="AD22" s="198"/>
      <c r="AF22" s="5">
        <v>0.25</v>
      </c>
      <c r="AG22" s="196"/>
      <c r="AH22" s="198"/>
      <c r="AJ22" s="5">
        <v>0.25</v>
      </c>
      <c r="AK22" s="196"/>
      <c r="AL22" s="198"/>
      <c r="AN22" s="5">
        <v>0.25</v>
      </c>
      <c r="AO22" s="196"/>
      <c r="AP22" s="198"/>
      <c r="AR22" s="5">
        <v>0.25</v>
      </c>
      <c r="AS22" s="196"/>
      <c r="AT22" s="198"/>
      <c r="AV22" s="5">
        <v>0.25</v>
      </c>
      <c r="AW22" s="196"/>
      <c r="AX22" s="198"/>
    </row>
    <row r="23" spans="1:50" s="3" customFormat="1" ht="3" customHeight="1" thickTop="1" thickBot="1" x14ac:dyDescent="0.25">
      <c r="B23" s="6"/>
      <c r="C23" s="2"/>
      <c r="F23" s="109"/>
      <c r="J23" s="109"/>
      <c r="N23" s="109"/>
      <c r="R23" s="109"/>
      <c r="V23" s="109"/>
      <c r="Z23" s="109"/>
      <c r="AD23" s="109"/>
      <c r="AH23" s="109"/>
      <c r="AL23" s="109"/>
      <c r="AP23" s="109"/>
      <c r="AT23" s="109"/>
      <c r="AX23" s="109"/>
    </row>
    <row r="24" spans="1:50" ht="19.5" customHeight="1" thickTop="1" x14ac:dyDescent="0.2">
      <c r="A24" s="275" t="s">
        <v>383</v>
      </c>
      <c r="B24" s="199" t="s">
        <v>0</v>
      </c>
      <c r="D24" s="12" t="s">
        <v>124</v>
      </c>
      <c r="E24" s="195" t="s">
        <v>8</v>
      </c>
      <c r="F24" s="197">
        <f>List4PlateLayout!E75</f>
        <v>1.5376071873967817E-7</v>
      </c>
      <c r="H24" s="12" t="s">
        <v>124</v>
      </c>
      <c r="I24" s="195" t="s">
        <v>8</v>
      </c>
      <c r="J24" s="197">
        <f>List4PlateLayout!E76</f>
        <v>1.8697825845751953E-7</v>
      </c>
      <c r="L24" s="12" t="s">
        <v>125</v>
      </c>
      <c r="M24" s="195" t="s">
        <v>8</v>
      </c>
      <c r="N24" s="197">
        <f>List4PlateLayout!E77</f>
        <v>2.0165773381583937E-7</v>
      </c>
      <c r="P24" s="12" t="s">
        <v>125</v>
      </c>
      <c r="Q24" s="195" t="s">
        <v>8</v>
      </c>
      <c r="R24" s="197">
        <f>List4PlateLayout!E78</f>
        <v>1.9945200152951291E-7</v>
      </c>
      <c r="T24" s="12" t="s">
        <v>173</v>
      </c>
      <c r="U24" s="195" t="s">
        <v>8</v>
      </c>
      <c r="V24" s="197">
        <f>List4PlateLayout!E79</f>
        <v>1.4961632193460134E-7</v>
      </c>
      <c r="X24" s="12" t="s">
        <v>173</v>
      </c>
      <c r="Y24" s="195" t="s">
        <v>8</v>
      </c>
      <c r="Z24" s="197">
        <f>List4PlateLayout!E80</f>
        <v>1.3836319927327333E-7</v>
      </c>
      <c r="AB24" s="12" t="s">
        <v>174</v>
      </c>
      <c r="AC24" s="195" t="s">
        <v>8</v>
      </c>
      <c r="AD24" s="197">
        <f>List4PlateLayout!E81</f>
        <v>1.8292249891087266E-7</v>
      </c>
      <c r="AF24" s="12" t="s">
        <v>174</v>
      </c>
      <c r="AG24" s="195" t="s">
        <v>8</v>
      </c>
      <c r="AH24" s="197">
        <f>List4PlateLayout!E82</f>
        <v>1.9341311344753494E-7</v>
      </c>
      <c r="AJ24" s="12" t="s">
        <v>175</v>
      </c>
      <c r="AK24" s="195" t="s">
        <v>8</v>
      </c>
      <c r="AL24" s="197">
        <f>List4PlateLayout!E83</f>
        <v>2.0607865028338562E-7</v>
      </c>
      <c r="AN24" s="12" t="s">
        <v>175</v>
      </c>
      <c r="AO24" s="195" t="s">
        <v>8</v>
      </c>
      <c r="AP24" s="197">
        <f>List4PlateLayout!E84</f>
        <v>2.2122556630438715E-7</v>
      </c>
      <c r="AR24" s="12" t="s">
        <v>133</v>
      </c>
      <c r="AS24" s="195" t="s">
        <v>8</v>
      </c>
      <c r="AT24" s="197" t="str">
        <f>List4PlateLayout!E85</f>
        <v>--</v>
      </c>
      <c r="AV24" s="12" t="s">
        <v>133</v>
      </c>
      <c r="AW24" s="195" t="s">
        <v>8</v>
      </c>
      <c r="AX24" s="197" t="str">
        <f>List4PlateLayout!E86</f>
        <v>--</v>
      </c>
    </row>
    <row r="25" spans="1:50" ht="19.5" customHeight="1" thickBot="1" x14ac:dyDescent="0.25">
      <c r="A25" s="276"/>
      <c r="B25" s="200"/>
      <c r="D25" s="5">
        <v>0.25</v>
      </c>
      <c r="E25" s="196"/>
      <c r="F25" s="198"/>
      <c r="H25" s="5">
        <v>0.25</v>
      </c>
      <c r="I25" s="196"/>
      <c r="J25" s="198"/>
      <c r="L25" s="5">
        <v>0.25</v>
      </c>
      <c r="M25" s="196"/>
      <c r="N25" s="198"/>
      <c r="P25" s="5">
        <v>0.25</v>
      </c>
      <c r="Q25" s="196"/>
      <c r="R25" s="198"/>
      <c r="T25" s="5">
        <v>0.25</v>
      </c>
      <c r="U25" s="196"/>
      <c r="V25" s="198"/>
      <c r="X25" s="5">
        <v>0.25</v>
      </c>
      <c r="Y25" s="196"/>
      <c r="Z25" s="198"/>
      <c r="AB25" s="5">
        <v>0.25</v>
      </c>
      <c r="AC25" s="196"/>
      <c r="AD25" s="198"/>
      <c r="AF25" s="5">
        <v>0.25</v>
      </c>
      <c r="AG25" s="196"/>
      <c r="AH25" s="198"/>
      <c r="AJ25" s="5">
        <v>0.25</v>
      </c>
      <c r="AK25" s="196"/>
      <c r="AL25" s="198"/>
      <c r="AN25" s="5">
        <v>0.25</v>
      </c>
      <c r="AO25" s="196"/>
      <c r="AP25" s="198"/>
      <c r="AR25" s="5">
        <v>0.25</v>
      </c>
      <c r="AS25" s="196"/>
      <c r="AT25" s="198"/>
      <c r="AV25" s="5">
        <v>0.25</v>
      </c>
      <c r="AW25" s="196"/>
      <c r="AX25" s="198"/>
    </row>
    <row r="26" spans="1:50" s="3" customFormat="1" ht="3" customHeight="1" thickTop="1" thickBot="1" x14ac:dyDescent="0.25">
      <c r="A26" s="276"/>
      <c r="B26" s="6"/>
      <c r="C26" s="2"/>
      <c r="F26" s="109"/>
      <c r="J26" s="109"/>
      <c r="N26" s="109"/>
      <c r="R26" s="109"/>
      <c r="V26" s="109"/>
      <c r="Z26" s="109"/>
      <c r="AD26" s="109"/>
      <c r="AH26" s="109"/>
      <c r="AL26" s="109"/>
      <c r="AP26" s="109"/>
      <c r="AT26" s="109"/>
      <c r="AX26" s="109"/>
    </row>
    <row r="27" spans="1:50" ht="19.5" customHeight="1" thickTop="1" x14ac:dyDescent="0.2">
      <c r="A27" s="276"/>
      <c r="B27" s="199" t="s">
        <v>8</v>
      </c>
      <c r="D27" s="12" t="s">
        <v>124</v>
      </c>
      <c r="E27" s="195" t="s">
        <v>8</v>
      </c>
      <c r="F27" s="197">
        <f>List4PlateLayout!E87</f>
        <v>1.6478105286581622E-7</v>
      </c>
      <c r="H27" s="12" t="s">
        <v>124</v>
      </c>
      <c r="I27" s="195" t="s">
        <v>8</v>
      </c>
      <c r="J27" s="197">
        <f>List4PlateLayout!E88</f>
        <v>1.1056230324714822E-7</v>
      </c>
      <c r="L27" s="12" t="s">
        <v>125</v>
      </c>
      <c r="M27" s="195" t="s">
        <v>8</v>
      </c>
      <c r="N27" s="197">
        <f>List4PlateLayout!E89</f>
        <v>2.0937377279035294E-7</v>
      </c>
      <c r="P27" s="12" t="s">
        <v>125</v>
      </c>
      <c r="Q27" s="195" t="s">
        <v>8</v>
      </c>
      <c r="R27" s="197">
        <f>List4PlateLayout!E90</f>
        <v>2.1339664763287626E-7</v>
      </c>
      <c r="T27" s="12" t="s">
        <v>173</v>
      </c>
      <c r="U27" s="195" t="s">
        <v>8</v>
      </c>
      <c r="V27" s="197">
        <f>List4PlateLayout!E91</f>
        <v>1.6556612287182601E-7</v>
      </c>
      <c r="X27" s="12" t="s">
        <v>173</v>
      </c>
      <c r="Y27" s="195" t="s">
        <v>8</v>
      </c>
      <c r="Z27" s="197">
        <f>List4PlateLayout!E92</f>
        <v>1.5901414301589133E-7</v>
      </c>
      <c r="AB27" s="12" t="s">
        <v>174</v>
      </c>
      <c r="AC27" s="195" t="s">
        <v>8</v>
      </c>
      <c r="AD27" s="197">
        <f>List4PlateLayout!E93</f>
        <v>1.8546767379602823E-7</v>
      </c>
      <c r="AF27" s="12" t="s">
        <v>174</v>
      </c>
      <c r="AG27" s="195" t="s">
        <v>8</v>
      </c>
      <c r="AH27" s="197">
        <f>List4PlateLayout!E94</f>
        <v>1.9489099283830339E-7</v>
      </c>
      <c r="AJ27" s="12" t="s">
        <v>175</v>
      </c>
      <c r="AK27" s="195" t="s">
        <v>8</v>
      </c>
      <c r="AL27" s="197">
        <f>List4PlateLayout!E95</f>
        <v>2.1992947634572676E-7</v>
      </c>
      <c r="AN27" s="12" t="s">
        <v>175</v>
      </c>
      <c r="AO27" s="195" t="s">
        <v>8</v>
      </c>
      <c r="AP27" s="197">
        <f>List4PlateLayout!E96</f>
        <v>2.2762412476460185E-7</v>
      </c>
      <c r="AR27" s="12" t="s">
        <v>133</v>
      </c>
      <c r="AS27" s="195" t="s">
        <v>8</v>
      </c>
      <c r="AT27" s="197" t="str">
        <f>List4PlateLayout!E97</f>
        <v>--</v>
      </c>
      <c r="AV27" s="12" t="s">
        <v>133</v>
      </c>
      <c r="AW27" s="195" t="s">
        <v>8</v>
      </c>
      <c r="AX27" s="197" t="str">
        <f>List4PlateLayout!E98</f>
        <v>--</v>
      </c>
    </row>
    <row r="28" spans="1:50" ht="19.5" customHeight="1" thickBot="1" x14ac:dyDescent="0.25">
      <c r="A28" s="277"/>
      <c r="B28" s="200"/>
      <c r="D28" s="5">
        <v>0.25</v>
      </c>
      <c r="E28" s="196"/>
      <c r="F28" s="198"/>
      <c r="H28" s="5">
        <v>0.25</v>
      </c>
      <c r="I28" s="196"/>
      <c r="J28" s="198"/>
      <c r="L28" s="5">
        <v>0.25</v>
      </c>
      <c r="M28" s="196"/>
      <c r="N28" s="198"/>
      <c r="P28" s="5">
        <v>0.25</v>
      </c>
      <c r="Q28" s="196"/>
      <c r="R28" s="198"/>
      <c r="T28" s="5">
        <v>0.25</v>
      </c>
      <c r="U28" s="196"/>
      <c r="V28" s="198"/>
      <c r="X28" s="5">
        <v>0.25</v>
      </c>
      <c r="Y28" s="196"/>
      <c r="Z28" s="198"/>
      <c r="AB28" s="5">
        <v>0.25</v>
      </c>
      <c r="AC28" s="196"/>
      <c r="AD28" s="198"/>
      <c r="AF28" s="5">
        <v>0.25</v>
      </c>
      <c r="AG28" s="196"/>
      <c r="AH28" s="198"/>
      <c r="AJ28" s="5">
        <v>0.25</v>
      </c>
      <c r="AK28" s="196"/>
      <c r="AL28" s="198"/>
      <c r="AN28" s="5">
        <v>0.25</v>
      </c>
      <c r="AO28" s="196"/>
      <c r="AP28" s="198"/>
      <c r="AR28" s="5">
        <v>0.25</v>
      </c>
      <c r="AS28" s="196"/>
      <c r="AT28" s="198"/>
      <c r="AV28" s="5">
        <v>0.25</v>
      </c>
      <c r="AW28" s="196"/>
      <c r="AX28" s="198"/>
    </row>
    <row r="29" spans="1:50" ht="15.75" thickTop="1" thickBot="1" x14ac:dyDescent="0.25"/>
    <row r="30" spans="1:50" ht="15.75" customHeight="1" thickTop="1" thickBot="1" x14ac:dyDescent="0.25">
      <c r="E30" s="101" t="s">
        <v>124</v>
      </c>
      <c r="F30" s="202" t="s">
        <v>126</v>
      </c>
      <c r="G30" s="203"/>
      <c r="H30" s="203"/>
      <c r="I30" s="203"/>
      <c r="J30" s="203"/>
      <c r="K30" s="203"/>
      <c r="L30" s="203"/>
      <c r="M30" s="203"/>
      <c r="N30" s="203"/>
      <c r="O30" s="203"/>
      <c r="P30" s="203"/>
      <c r="Q30" s="203"/>
      <c r="R30" s="203"/>
      <c r="S30" s="203"/>
      <c r="T30" s="203"/>
      <c r="U30" s="203"/>
      <c r="V30" s="203"/>
      <c r="W30" s="203"/>
      <c r="X30" s="203"/>
      <c r="Y30" s="203"/>
      <c r="Z30" s="204"/>
      <c r="AA30" s="102"/>
      <c r="AB30" s="102"/>
      <c r="AC30" s="102"/>
      <c r="AD30" s="113"/>
      <c r="AE30" s="102"/>
      <c r="AF30" s="102"/>
      <c r="AG30" s="102"/>
      <c r="AH30" s="113"/>
      <c r="AI30" s="102"/>
      <c r="AJ30" s="102"/>
      <c r="AK30" s="102"/>
      <c r="AL30" s="113"/>
      <c r="AM30" s="102"/>
    </row>
    <row r="31" spans="1:50" ht="15.75" customHeight="1" thickTop="1" thickBot="1" x14ac:dyDescent="0.25">
      <c r="E31" s="5">
        <v>0.25</v>
      </c>
      <c r="F31" s="202" t="s">
        <v>127</v>
      </c>
      <c r="G31" s="203"/>
      <c r="H31" s="203"/>
      <c r="I31" s="203"/>
      <c r="J31" s="203"/>
      <c r="K31" s="203"/>
      <c r="L31" s="203"/>
      <c r="M31" s="203"/>
      <c r="N31" s="203"/>
      <c r="O31" s="203"/>
      <c r="P31" s="203"/>
      <c r="Q31" s="203"/>
      <c r="R31" s="203"/>
      <c r="S31" s="203"/>
      <c r="T31" s="203"/>
      <c r="U31" s="203"/>
      <c r="V31" s="203"/>
      <c r="W31" s="203"/>
      <c r="X31" s="203"/>
      <c r="Y31" s="203"/>
      <c r="Z31" s="204"/>
      <c r="AA31" s="102"/>
      <c r="AB31" s="102"/>
      <c r="AC31" s="102"/>
      <c r="AD31" s="113"/>
      <c r="AE31" s="102"/>
      <c r="AF31" s="102"/>
      <c r="AG31" s="102"/>
      <c r="AH31" s="113"/>
      <c r="AI31" s="102"/>
      <c r="AJ31" s="102"/>
      <c r="AK31" s="102"/>
      <c r="AL31" s="113"/>
      <c r="AM31" s="102"/>
    </row>
    <row r="32" spans="1:50" ht="15.75" customHeight="1" thickTop="1" thickBot="1" x14ac:dyDescent="0.25">
      <c r="E32" s="194" t="s">
        <v>266</v>
      </c>
      <c r="F32" s="202" t="s">
        <v>128</v>
      </c>
      <c r="G32" s="203"/>
      <c r="H32" s="203"/>
      <c r="I32" s="203"/>
      <c r="J32" s="203"/>
      <c r="K32" s="203"/>
      <c r="L32" s="203"/>
      <c r="M32" s="203"/>
      <c r="N32" s="203"/>
      <c r="O32" s="203"/>
      <c r="P32" s="203"/>
      <c r="Q32" s="203"/>
      <c r="R32" s="203"/>
      <c r="S32" s="203"/>
      <c r="T32" s="203"/>
      <c r="U32" s="203"/>
      <c r="V32" s="203"/>
      <c r="W32" s="203"/>
      <c r="X32" s="203"/>
      <c r="Y32" s="203"/>
      <c r="Z32" s="204"/>
      <c r="AA32" s="102"/>
      <c r="AB32" s="102"/>
      <c r="AC32" s="102"/>
      <c r="AD32" s="113"/>
      <c r="AE32" s="102"/>
      <c r="AF32" s="102"/>
      <c r="AG32" s="102"/>
      <c r="AH32" s="113"/>
      <c r="AI32" s="102"/>
      <c r="AJ32" s="102"/>
      <c r="AK32" s="102"/>
      <c r="AL32" s="113"/>
      <c r="AM32" s="102"/>
    </row>
    <row r="33" spans="5:39" ht="15.75" thickTop="1" thickBot="1" x14ac:dyDescent="0.25">
      <c r="E33" s="194"/>
      <c r="F33" s="202"/>
      <c r="G33" s="203"/>
      <c r="H33" s="203"/>
      <c r="I33" s="203"/>
      <c r="J33" s="203"/>
      <c r="K33" s="203"/>
      <c r="L33" s="203"/>
      <c r="M33" s="203"/>
      <c r="N33" s="203"/>
      <c r="O33" s="203"/>
      <c r="P33" s="203"/>
      <c r="Q33" s="203"/>
      <c r="R33" s="203"/>
      <c r="S33" s="203"/>
      <c r="T33" s="203"/>
      <c r="U33" s="203"/>
      <c r="V33" s="203"/>
      <c r="W33" s="203"/>
      <c r="X33" s="203"/>
      <c r="Y33" s="203"/>
      <c r="Z33" s="204"/>
      <c r="AA33" s="102"/>
      <c r="AB33" s="102"/>
      <c r="AC33" s="102"/>
      <c r="AD33" s="113"/>
      <c r="AE33" s="102"/>
      <c r="AF33" s="102"/>
      <c r="AG33" s="102"/>
      <c r="AH33" s="113"/>
      <c r="AI33" s="102"/>
      <c r="AJ33" s="102"/>
      <c r="AK33" s="102"/>
      <c r="AL33" s="113"/>
      <c r="AM33" s="102"/>
    </row>
    <row r="34" spans="5:39" ht="15.75" customHeight="1" thickTop="1" thickBot="1" x14ac:dyDescent="0.25">
      <c r="E34" s="205">
        <v>2.2762412476460185E-7</v>
      </c>
      <c r="F34" s="202" t="s">
        <v>384</v>
      </c>
      <c r="G34" s="203"/>
      <c r="H34" s="203"/>
      <c r="I34" s="203"/>
      <c r="J34" s="203"/>
      <c r="K34" s="203"/>
      <c r="L34" s="203"/>
      <c r="M34" s="203"/>
      <c r="N34" s="203"/>
      <c r="O34" s="203"/>
      <c r="P34" s="203"/>
      <c r="Q34" s="203"/>
      <c r="R34" s="203"/>
      <c r="S34" s="203"/>
      <c r="T34" s="203"/>
      <c r="U34" s="203"/>
      <c r="V34" s="203"/>
      <c r="W34" s="203"/>
      <c r="X34" s="203"/>
      <c r="Y34" s="203"/>
      <c r="Z34" s="204"/>
      <c r="AA34" s="102"/>
      <c r="AB34" s="102"/>
      <c r="AC34" s="102"/>
      <c r="AD34" s="113"/>
      <c r="AE34" s="102"/>
      <c r="AF34" s="102"/>
      <c r="AG34" s="102"/>
      <c r="AH34" s="113"/>
      <c r="AI34" s="102"/>
      <c r="AJ34" s="102"/>
      <c r="AK34" s="102"/>
      <c r="AL34" s="113"/>
      <c r="AM34" s="102"/>
    </row>
    <row r="35" spans="5:39" ht="15.75" thickTop="1" thickBot="1" x14ac:dyDescent="0.25">
      <c r="E35" s="206"/>
      <c r="F35" s="202"/>
      <c r="G35" s="203"/>
      <c r="H35" s="203"/>
      <c r="I35" s="203"/>
      <c r="J35" s="203"/>
      <c r="K35" s="203"/>
      <c r="L35" s="203"/>
      <c r="M35" s="203"/>
      <c r="N35" s="203"/>
      <c r="O35" s="203"/>
      <c r="P35" s="203"/>
      <c r="Q35" s="203"/>
      <c r="R35" s="203"/>
      <c r="S35" s="203"/>
      <c r="T35" s="203"/>
      <c r="U35" s="203"/>
      <c r="V35" s="203"/>
      <c r="W35" s="203"/>
      <c r="X35" s="203"/>
      <c r="Y35" s="203"/>
      <c r="Z35" s="204"/>
      <c r="AA35" s="102"/>
      <c r="AB35" s="102"/>
      <c r="AC35" s="102"/>
      <c r="AD35" s="113"/>
      <c r="AE35" s="102"/>
      <c r="AF35" s="102"/>
      <c r="AG35" s="102"/>
      <c r="AH35" s="113"/>
      <c r="AI35" s="102"/>
      <c r="AJ35" s="102"/>
      <c r="AK35" s="102"/>
      <c r="AL35" s="113"/>
      <c r="AM35" s="102"/>
    </row>
    <row r="36" spans="5:39" ht="24.75" customHeight="1" thickTop="1" thickBot="1" x14ac:dyDescent="0.25">
      <c r="E36" s="268" t="s">
        <v>392</v>
      </c>
      <c r="F36" s="269"/>
      <c r="G36" s="269"/>
      <c r="H36" s="269"/>
      <c r="I36" s="269"/>
      <c r="J36" s="269"/>
      <c r="K36" s="269"/>
      <c r="L36" s="269"/>
      <c r="M36" s="269"/>
      <c r="N36" s="269"/>
      <c r="O36" s="269"/>
      <c r="P36" s="269"/>
      <c r="Q36" s="269"/>
      <c r="R36" s="269"/>
      <c r="S36" s="269"/>
      <c r="T36" s="269"/>
      <c r="U36" s="269"/>
      <c r="V36" s="269"/>
      <c r="W36" s="269"/>
      <c r="X36" s="269"/>
      <c r="Y36" s="269"/>
      <c r="Z36" s="270"/>
      <c r="AA36" s="103"/>
    </row>
    <row r="37" spans="5:39" ht="15" thickTop="1" x14ac:dyDescent="0.2"/>
  </sheetData>
  <mergeCells count="230">
    <mergeCell ref="D3:J3"/>
    <mergeCell ref="AJ3:AP3"/>
    <mergeCell ref="AR3:AX3"/>
    <mergeCell ref="AB3:AH3"/>
    <mergeCell ref="T3:Z3"/>
    <mergeCell ref="L3:R3"/>
    <mergeCell ref="A6:A10"/>
    <mergeCell ref="A12:A16"/>
    <mergeCell ref="A18:A22"/>
    <mergeCell ref="A24:A28"/>
    <mergeCell ref="E36:Z36"/>
    <mergeCell ref="A1:AX1"/>
    <mergeCell ref="F30:Z30"/>
    <mergeCell ref="F31:Z31"/>
    <mergeCell ref="F32:Z33"/>
    <mergeCell ref="F34:Z35"/>
    <mergeCell ref="Z18:Z19"/>
    <mergeCell ref="Z21:Z22"/>
    <mergeCell ref="Z24:Z25"/>
    <mergeCell ref="H4:J4"/>
    <mergeCell ref="D4:F4"/>
    <mergeCell ref="L4:N4"/>
    <mergeCell ref="P4:R4"/>
    <mergeCell ref="X4:Z4"/>
    <mergeCell ref="T4:V4"/>
    <mergeCell ref="J21:J22"/>
    <mergeCell ref="J12:J13"/>
    <mergeCell ref="F12:F13"/>
    <mergeCell ref="U12:U13"/>
    <mergeCell ref="Y12:Y13"/>
    <mergeCell ref="E34:E35"/>
    <mergeCell ref="M6:M7"/>
    <mergeCell ref="Q6:Q7"/>
    <mergeCell ref="AD6:AD7"/>
    <mergeCell ref="AD9:AD10"/>
    <mergeCell ref="AD12:AD13"/>
    <mergeCell ref="AD15:AD16"/>
    <mergeCell ref="AD18:AD19"/>
    <mergeCell ref="AD21:AD22"/>
    <mergeCell ref="AD24:AD25"/>
    <mergeCell ref="Z9:Z10"/>
    <mergeCell ref="Z12:Z13"/>
    <mergeCell ref="Z15:Z16"/>
    <mergeCell ref="AT18:AT19"/>
    <mergeCell ref="AV4:AX4"/>
    <mergeCell ref="AR4:AT4"/>
    <mergeCell ref="AN4:AP4"/>
    <mergeCell ref="AJ4:AL4"/>
    <mergeCell ref="AF4:AH4"/>
    <mergeCell ref="AT6:AT7"/>
    <mergeCell ref="AT9:AT10"/>
    <mergeCell ref="AT12:AT13"/>
    <mergeCell ref="AT15:AT16"/>
    <mergeCell ref="AX9:AX10"/>
    <mergeCell ref="AX12:AX13"/>
    <mergeCell ref="AX15:AX16"/>
    <mergeCell ref="AL6:AL7"/>
    <mergeCell ref="AL9:AL10"/>
    <mergeCell ref="AL12:AL13"/>
    <mergeCell ref="AL15:AL16"/>
    <mergeCell ref="AH9:AH10"/>
    <mergeCell ref="AH12:AH13"/>
    <mergeCell ref="AH15:AH16"/>
    <mergeCell ref="AG9:AG10"/>
    <mergeCell ref="AK9:AK10"/>
    <mergeCell ref="AO9:AO10"/>
    <mergeCell ref="AS6:AS7"/>
    <mergeCell ref="AT21:AT22"/>
    <mergeCell ref="AX18:AX19"/>
    <mergeCell ref="AX21:AX22"/>
    <mergeCell ref="AX24:AX25"/>
    <mergeCell ref="AX27:AX28"/>
    <mergeCell ref="AT24:AT25"/>
    <mergeCell ref="AP6:AP7"/>
    <mergeCell ref="AP9:AP10"/>
    <mergeCell ref="AP12:AP13"/>
    <mergeCell ref="AP15:AP16"/>
    <mergeCell ref="AP18:AP19"/>
    <mergeCell ref="AP21:AP22"/>
    <mergeCell ref="AX6:AX7"/>
    <mergeCell ref="AS27:AS28"/>
    <mergeCell ref="AW27:AW28"/>
    <mergeCell ref="AS24:AS25"/>
    <mergeCell ref="AW24:AW25"/>
    <mergeCell ref="AS18:AS19"/>
    <mergeCell ref="AW18:AW19"/>
    <mergeCell ref="AS15:AS16"/>
    <mergeCell ref="AW15:AW16"/>
    <mergeCell ref="AS9:AS10"/>
    <mergeCell ref="AW9:AW10"/>
    <mergeCell ref="AT27:AT28"/>
    <mergeCell ref="AO6:AO7"/>
    <mergeCell ref="V6:V7"/>
    <mergeCell ref="AW6:AW7"/>
    <mergeCell ref="R12:R13"/>
    <mergeCell ref="R15:R16"/>
    <mergeCell ref="R18:R19"/>
    <mergeCell ref="R21:R22"/>
    <mergeCell ref="N6:N7"/>
    <mergeCell ref="N9:N10"/>
    <mergeCell ref="N12:N13"/>
    <mergeCell ref="N15:N16"/>
    <mergeCell ref="V9:V10"/>
    <mergeCell ref="V12:V13"/>
    <mergeCell ref="V15:V16"/>
    <mergeCell ref="V18:V19"/>
    <mergeCell ref="V21:V22"/>
    <mergeCell ref="N18:N19"/>
    <mergeCell ref="N21:N22"/>
    <mergeCell ref="AW21:AW22"/>
    <mergeCell ref="AS12:AS13"/>
    <mergeCell ref="AW12:AW13"/>
    <mergeCell ref="AG12:AG13"/>
    <mergeCell ref="AK12:AK13"/>
    <mergeCell ref="AC12:AC13"/>
    <mergeCell ref="B24:B25"/>
    <mergeCell ref="E24:E25"/>
    <mergeCell ref="I24:I25"/>
    <mergeCell ref="M24:M25"/>
    <mergeCell ref="Q24:Q25"/>
    <mergeCell ref="J24:J25"/>
    <mergeCell ref="F24:F25"/>
    <mergeCell ref="F27:F28"/>
    <mergeCell ref="N27:N28"/>
    <mergeCell ref="N24:N25"/>
    <mergeCell ref="J27:J28"/>
    <mergeCell ref="B27:B28"/>
    <mergeCell ref="AC24:AC25"/>
    <mergeCell ref="V24:V25"/>
    <mergeCell ref="Z27:Z28"/>
    <mergeCell ref="U27:U28"/>
    <mergeCell ref="Y27:Y28"/>
    <mergeCell ref="AC27:AC28"/>
    <mergeCell ref="AD27:AD28"/>
    <mergeCell ref="AH24:AH25"/>
    <mergeCell ref="R27:R28"/>
    <mergeCell ref="V27:V28"/>
    <mergeCell ref="AS21:AS22"/>
    <mergeCell ref="B18:B19"/>
    <mergeCell ref="E18:E19"/>
    <mergeCell ref="I18:I19"/>
    <mergeCell ref="M18:M19"/>
    <mergeCell ref="Q18:Q19"/>
    <mergeCell ref="B21:B22"/>
    <mergeCell ref="E21:E22"/>
    <mergeCell ref="I21:I22"/>
    <mergeCell ref="M21:M22"/>
    <mergeCell ref="Q21:Q22"/>
    <mergeCell ref="U21:U22"/>
    <mergeCell ref="Y21:Y22"/>
    <mergeCell ref="AC21:AC22"/>
    <mergeCell ref="J18:J19"/>
    <mergeCell ref="F21:F22"/>
    <mergeCell ref="AH18:AH19"/>
    <mergeCell ref="AP24:AP25"/>
    <mergeCell ref="AG24:AG25"/>
    <mergeCell ref="AK24:AK25"/>
    <mergeCell ref="AG15:AG16"/>
    <mergeCell ref="AP27:AP28"/>
    <mergeCell ref="AO18:AO19"/>
    <mergeCell ref="AK15:AK16"/>
    <mergeCell ref="AO15:AO16"/>
    <mergeCell ref="AL18:AL19"/>
    <mergeCell ref="AG21:AG22"/>
    <mergeCell ref="AK21:AK22"/>
    <mergeCell ref="AO21:AO22"/>
    <mergeCell ref="AO27:AO28"/>
    <mergeCell ref="AH27:AH28"/>
    <mergeCell ref="AL21:AL22"/>
    <mergeCell ref="AL24:AL25"/>
    <mergeCell ref="AL27:AL28"/>
    <mergeCell ref="AH21:AH22"/>
    <mergeCell ref="AO24:AO25"/>
    <mergeCell ref="B15:B16"/>
    <mergeCell ref="E15:E16"/>
    <mergeCell ref="I15:I16"/>
    <mergeCell ref="M15:M16"/>
    <mergeCell ref="Q15:Q16"/>
    <mergeCell ref="U15:U16"/>
    <mergeCell ref="Y15:Y16"/>
    <mergeCell ref="J15:J16"/>
    <mergeCell ref="F15:F16"/>
    <mergeCell ref="AO12:AO13"/>
    <mergeCell ref="B12:B13"/>
    <mergeCell ref="E12:E13"/>
    <mergeCell ref="I12:I13"/>
    <mergeCell ref="Z6:Z7"/>
    <mergeCell ref="AH6:AH7"/>
    <mergeCell ref="B6:B7"/>
    <mergeCell ref="E6:E7"/>
    <mergeCell ref="I6:I7"/>
    <mergeCell ref="B9:B10"/>
    <mergeCell ref="E9:E10"/>
    <mergeCell ref="I9:I10"/>
    <mergeCell ref="M9:M10"/>
    <mergeCell ref="Q9:Q10"/>
    <mergeCell ref="U9:U10"/>
    <mergeCell ref="Y9:Y10"/>
    <mergeCell ref="AC9:AC10"/>
    <mergeCell ref="U6:U7"/>
    <mergeCell ref="Y6:Y7"/>
    <mergeCell ref="AC6:AC7"/>
    <mergeCell ref="J6:J7"/>
    <mergeCell ref="J9:J10"/>
    <mergeCell ref="R6:R7"/>
    <mergeCell ref="R9:R10"/>
    <mergeCell ref="AB4:AD4"/>
    <mergeCell ref="E32:E33"/>
    <mergeCell ref="M12:M13"/>
    <mergeCell ref="Q12:Q13"/>
    <mergeCell ref="U18:U19"/>
    <mergeCell ref="Y18:Y19"/>
    <mergeCell ref="AC18:AC19"/>
    <mergeCell ref="AG18:AG19"/>
    <mergeCell ref="AK18:AK19"/>
    <mergeCell ref="AG27:AG28"/>
    <mergeCell ref="AK27:AK28"/>
    <mergeCell ref="F18:F19"/>
    <mergeCell ref="AG6:AG7"/>
    <mergeCell ref="AK6:AK7"/>
    <mergeCell ref="F6:F7"/>
    <mergeCell ref="F9:F10"/>
    <mergeCell ref="AC15:AC16"/>
    <mergeCell ref="E27:E28"/>
    <mergeCell ref="I27:I28"/>
    <mergeCell ref="M27:M28"/>
    <mergeCell ref="Q27:Q28"/>
    <mergeCell ref="R24:R25"/>
    <mergeCell ref="U24:U25"/>
    <mergeCell ref="Y24:Y25"/>
  </mergeCells>
  <conditionalFormatting sqref="N20:N21 F6:F28 J6:J28 N6:N18 N26:N27 N23:N24 R6:R12 R20:R21 R14:R18 R26:R27 R23:R24 V6:V28 Z6:Z28 AD6:AD28 AH6:AH28 AL6:AL28 AP6:AP28 AT6:AT28 AX6:AX28">
    <cfRule type="colorScale" priority="1">
      <colorScale>
        <cfvo type="min"/>
        <cfvo type="percentile" val="50"/>
        <cfvo type="max"/>
        <color rgb="FFFF0000"/>
        <color rgb="FF7030A0"/>
        <color rgb="FF0070C0"/>
      </colorScale>
    </cfRule>
  </conditionalFormatting>
  <pageMargins left="0.7" right="0.7" top="0.75" bottom="0.75" header="0.3" footer="0.3"/>
  <pageSetup scale="9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workbookViewId="0">
      <selection activeCell="I20" sqref="I20"/>
    </sheetView>
  </sheetViews>
  <sheetFormatPr defaultRowHeight="12.75" x14ac:dyDescent="0.2"/>
  <cols>
    <col min="2" max="2" width="5.7109375" bestFit="1" customWidth="1"/>
    <col min="3" max="3" width="3" bestFit="1" customWidth="1"/>
    <col min="4" max="4" width="9.5703125" bestFit="1" customWidth="1"/>
    <col min="5" max="5" width="12.42578125" bestFit="1" customWidth="1"/>
  </cols>
  <sheetData>
    <row r="1" spans="1:5" ht="82.5" customHeight="1" x14ac:dyDescent="0.2">
      <c r="A1" s="297" t="s">
        <v>390</v>
      </c>
      <c r="B1" s="297"/>
      <c r="C1" s="297"/>
      <c r="D1" s="297"/>
      <c r="E1" s="297"/>
    </row>
    <row r="2" spans="1:5" x14ac:dyDescent="0.2">
      <c r="A2" s="7" t="s">
        <v>13</v>
      </c>
      <c r="B2" s="7" t="s">
        <v>14</v>
      </c>
      <c r="C2" s="7" t="s">
        <v>15</v>
      </c>
      <c r="D2" s="11" t="s">
        <v>365</v>
      </c>
      <c r="E2" s="7" t="s">
        <v>366</v>
      </c>
    </row>
    <row r="3" spans="1:5" x14ac:dyDescent="0.2">
      <c r="A3" t="s">
        <v>17</v>
      </c>
      <c r="B3" s="7" t="s">
        <v>1</v>
      </c>
      <c r="C3" s="7">
        <v>1</v>
      </c>
      <c r="D3" s="107">
        <v>7.2271073668280023E-8</v>
      </c>
      <c r="E3">
        <f>IF(D3&lt;0,"--",IF(D3&gt;1,"--",D3))</f>
        <v>7.2271073668280023E-8</v>
      </c>
    </row>
    <row r="4" spans="1:5" x14ac:dyDescent="0.2">
      <c r="A4" t="s">
        <v>18</v>
      </c>
      <c r="B4" s="7" t="s">
        <v>1</v>
      </c>
      <c r="C4" s="7">
        <v>2</v>
      </c>
      <c r="D4" s="107">
        <v>1.2878998519726241E-7</v>
      </c>
      <c r="E4">
        <f t="shared" ref="E4:E67" si="0">IF(D4&lt;0,"--",IF(D4&gt;1,"--",D4))</f>
        <v>1.2878998519726241E-7</v>
      </c>
    </row>
    <row r="5" spans="1:5" x14ac:dyDescent="0.2">
      <c r="A5" t="s">
        <v>19</v>
      </c>
      <c r="B5" s="7" t="s">
        <v>1</v>
      </c>
      <c r="C5" s="7">
        <v>3</v>
      </c>
      <c r="D5" s="107">
        <v>7.5534271093293172E-8</v>
      </c>
      <c r="E5">
        <f t="shared" si="0"/>
        <v>7.5534271093293172E-8</v>
      </c>
    </row>
    <row r="6" spans="1:5" x14ac:dyDescent="0.2">
      <c r="A6" t="s">
        <v>20</v>
      </c>
      <c r="B6" s="7" t="s">
        <v>1</v>
      </c>
      <c r="C6" s="7">
        <v>4</v>
      </c>
      <c r="D6" s="107">
        <v>9.3813950886323338E-8</v>
      </c>
      <c r="E6">
        <f t="shared" si="0"/>
        <v>9.3813950886323338E-8</v>
      </c>
    </row>
    <row r="7" spans="1:5" x14ac:dyDescent="0.2">
      <c r="A7" t="s">
        <v>21</v>
      </c>
      <c r="B7" s="7" t="s">
        <v>1</v>
      </c>
      <c r="C7" s="7">
        <v>5</v>
      </c>
      <c r="D7" s="107">
        <v>1.1581067826173885E-7</v>
      </c>
      <c r="E7">
        <f t="shared" si="0"/>
        <v>1.1581067826173885E-7</v>
      </c>
    </row>
    <row r="8" spans="1:5" x14ac:dyDescent="0.2">
      <c r="A8" t="s">
        <v>22</v>
      </c>
      <c r="B8" s="7" t="s">
        <v>1</v>
      </c>
      <c r="C8" s="7">
        <v>6</v>
      </c>
      <c r="D8" s="107">
        <v>1.1600510789298455E-7</v>
      </c>
      <c r="E8">
        <f t="shared" si="0"/>
        <v>1.1600510789298455E-7</v>
      </c>
    </row>
    <row r="9" spans="1:5" x14ac:dyDescent="0.2">
      <c r="A9" t="s">
        <v>23</v>
      </c>
      <c r="B9" s="7" t="s">
        <v>1</v>
      </c>
      <c r="C9" s="7">
        <v>7</v>
      </c>
      <c r="D9" s="107">
        <v>1.267903044249896E-7</v>
      </c>
      <c r="E9">
        <f t="shared" si="0"/>
        <v>1.267903044249896E-7</v>
      </c>
    </row>
    <row r="10" spans="1:5" x14ac:dyDescent="0.2">
      <c r="A10" t="s">
        <v>24</v>
      </c>
      <c r="B10" s="7" t="s">
        <v>1</v>
      </c>
      <c r="C10" s="7">
        <v>8</v>
      </c>
      <c r="D10" s="107">
        <v>1.1309842589727241E-7</v>
      </c>
      <c r="E10">
        <f t="shared" si="0"/>
        <v>1.1309842589727241E-7</v>
      </c>
    </row>
    <row r="11" spans="1:5" x14ac:dyDescent="0.2">
      <c r="A11" t="s">
        <v>25</v>
      </c>
      <c r="B11" s="7" t="s">
        <v>1</v>
      </c>
      <c r="C11" s="7">
        <v>9</v>
      </c>
      <c r="D11" s="107">
        <v>8.6534039750246564E-8</v>
      </c>
      <c r="E11">
        <f t="shared" si="0"/>
        <v>8.6534039750246564E-8</v>
      </c>
    </row>
    <row r="12" spans="1:5" x14ac:dyDescent="0.2">
      <c r="A12" t="s">
        <v>26</v>
      </c>
      <c r="B12" s="7" t="s">
        <v>1</v>
      </c>
      <c r="C12" s="7">
        <v>10</v>
      </c>
      <c r="D12" s="107">
        <v>1.3618356227484019E-7</v>
      </c>
      <c r="E12">
        <f t="shared" si="0"/>
        <v>1.3618356227484019E-7</v>
      </c>
    </row>
    <row r="13" spans="1:5" x14ac:dyDescent="0.2">
      <c r="A13" t="s">
        <v>27</v>
      </c>
      <c r="B13" s="7" t="s">
        <v>1</v>
      </c>
      <c r="C13" s="7">
        <v>11</v>
      </c>
      <c r="D13" s="107">
        <v>-999</v>
      </c>
      <c r="E13" t="str">
        <f t="shared" si="0"/>
        <v>--</v>
      </c>
    </row>
    <row r="14" spans="1:5" x14ac:dyDescent="0.2">
      <c r="A14" t="s">
        <v>28</v>
      </c>
      <c r="B14" s="7" t="s">
        <v>1</v>
      </c>
      <c r="C14" s="7">
        <v>12</v>
      </c>
      <c r="D14" s="107">
        <v>-999</v>
      </c>
      <c r="E14" t="str">
        <f t="shared" si="0"/>
        <v>--</v>
      </c>
    </row>
    <row r="15" spans="1:5" x14ac:dyDescent="0.2">
      <c r="A15" t="s">
        <v>29</v>
      </c>
      <c r="B15" s="7" t="s">
        <v>3</v>
      </c>
      <c r="C15" s="7">
        <v>1</v>
      </c>
      <c r="D15" s="107">
        <v>1.1354597713609978E-7</v>
      </c>
      <c r="E15">
        <f t="shared" si="0"/>
        <v>1.1354597713609978E-7</v>
      </c>
    </row>
    <row r="16" spans="1:5" x14ac:dyDescent="0.2">
      <c r="A16" t="s">
        <v>30</v>
      </c>
      <c r="B16" s="7" t="s">
        <v>3</v>
      </c>
      <c r="C16" s="7">
        <v>2</v>
      </c>
      <c r="D16" s="107">
        <v>1.1262325366274131E-7</v>
      </c>
      <c r="E16">
        <f t="shared" si="0"/>
        <v>1.1262325366274131E-7</v>
      </c>
    </row>
    <row r="17" spans="1:5" x14ac:dyDescent="0.2">
      <c r="A17" t="s">
        <v>31</v>
      </c>
      <c r="B17" s="7" t="s">
        <v>3</v>
      </c>
      <c r="C17" s="7">
        <v>3</v>
      </c>
      <c r="D17" s="107">
        <v>1.008128618319643E-7</v>
      </c>
      <c r="E17">
        <f t="shared" si="0"/>
        <v>1.008128618319643E-7</v>
      </c>
    </row>
    <row r="18" spans="1:5" x14ac:dyDescent="0.2">
      <c r="A18" t="s">
        <v>32</v>
      </c>
      <c r="B18" s="7" t="s">
        <v>3</v>
      </c>
      <c r="C18" s="7">
        <v>4</v>
      </c>
      <c r="D18" s="107">
        <v>8.9406326572934572E-8</v>
      </c>
      <c r="E18">
        <f t="shared" si="0"/>
        <v>8.9406326572934572E-8</v>
      </c>
    </row>
    <row r="19" spans="1:5" x14ac:dyDescent="0.2">
      <c r="A19" t="s">
        <v>33</v>
      </c>
      <c r="B19" s="7" t="s">
        <v>3</v>
      </c>
      <c r="C19" s="7">
        <v>5</v>
      </c>
      <c r="D19" s="107">
        <v>1.1204076621000357E-7</v>
      </c>
      <c r="E19">
        <f t="shared" si="0"/>
        <v>1.1204076621000357E-7</v>
      </c>
    </row>
    <row r="20" spans="1:5" x14ac:dyDescent="0.2">
      <c r="A20" t="s">
        <v>34</v>
      </c>
      <c r="B20" s="7" t="s">
        <v>3</v>
      </c>
      <c r="C20" s="7">
        <v>6</v>
      </c>
      <c r="D20" s="107">
        <v>1.0832668801087698E-7</v>
      </c>
      <c r="E20">
        <f t="shared" si="0"/>
        <v>1.0832668801087698E-7</v>
      </c>
    </row>
    <row r="21" spans="1:5" x14ac:dyDescent="0.2">
      <c r="A21" t="s">
        <v>35</v>
      </c>
      <c r="B21" s="7" t="s">
        <v>3</v>
      </c>
      <c r="C21" s="7">
        <v>7</v>
      </c>
      <c r="D21" s="107">
        <v>1.250147828900098E-7</v>
      </c>
      <c r="E21">
        <f t="shared" si="0"/>
        <v>1.250147828900098E-7</v>
      </c>
    </row>
    <row r="22" spans="1:5" x14ac:dyDescent="0.2">
      <c r="A22" t="s">
        <v>36</v>
      </c>
      <c r="B22" s="7" t="s">
        <v>3</v>
      </c>
      <c r="C22" s="7">
        <v>8</v>
      </c>
      <c r="D22" s="107">
        <v>1.1128569188228635E-7</v>
      </c>
      <c r="E22">
        <f t="shared" si="0"/>
        <v>1.1128569188228635E-7</v>
      </c>
    </row>
    <row r="23" spans="1:5" x14ac:dyDescent="0.2">
      <c r="A23" t="s">
        <v>37</v>
      </c>
      <c r="B23" s="7" t="s">
        <v>3</v>
      </c>
      <c r="C23" s="7">
        <v>9</v>
      </c>
      <c r="D23" s="107">
        <v>1.2788186687402717E-7</v>
      </c>
      <c r="E23">
        <f t="shared" si="0"/>
        <v>1.2788186687402717E-7</v>
      </c>
    </row>
    <row r="24" spans="1:5" x14ac:dyDescent="0.2">
      <c r="A24" t="s">
        <v>38</v>
      </c>
      <c r="B24" s="7" t="s">
        <v>3</v>
      </c>
      <c r="C24" s="7">
        <v>10</v>
      </c>
      <c r="D24" s="107">
        <v>1.3172303932746564E-7</v>
      </c>
      <c r="E24">
        <f t="shared" si="0"/>
        <v>1.3172303932746564E-7</v>
      </c>
    </row>
    <row r="25" spans="1:5" x14ac:dyDescent="0.2">
      <c r="A25" t="s">
        <v>39</v>
      </c>
      <c r="B25" s="7" t="s">
        <v>3</v>
      </c>
      <c r="C25" s="7">
        <v>11</v>
      </c>
      <c r="D25" s="107">
        <v>-999</v>
      </c>
      <c r="E25" t="str">
        <f t="shared" si="0"/>
        <v>--</v>
      </c>
    </row>
    <row r="26" spans="1:5" x14ac:dyDescent="0.2">
      <c r="A26" t="s">
        <v>40</v>
      </c>
      <c r="B26" s="7" t="s">
        <v>3</v>
      </c>
      <c r="C26" s="7">
        <v>12</v>
      </c>
      <c r="D26" s="107">
        <v>-999</v>
      </c>
      <c r="E26" t="str">
        <f t="shared" si="0"/>
        <v>--</v>
      </c>
    </row>
    <row r="27" spans="1:5" x14ac:dyDescent="0.2">
      <c r="A27" t="s">
        <v>10</v>
      </c>
      <c r="B27" s="7" t="s">
        <v>2</v>
      </c>
      <c r="C27" s="7">
        <v>1</v>
      </c>
      <c r="D27" s="107">
        <v>5.8098229348744976E-8</v>
      </c>
      <c r="E27">
        <f t="shared" si="0"/>
        <v>5.8098229348744976E-8</v>
      </c>
    </row>
    <row r="28" spans="1:5" x14ac:dyDescent="0.2">
      <c r="A28" t="s">
        <v>11</v>
      </c>
      <c r="B28" s="7" t="s">
        <v>2</v>
      </c>
      <c r="C28" s="7">
        <v>2</v>
      </c>
      <c r="D28" s="107">
        <v>1.2768616908616999E-7</v>
      </c>
      <c r="E28">
        <f t="shared" si="0"/>
        <v>1.2768616908616999E-7</v>
      </c>
    </row>
    <row r="29" spans="1:5" x14ac:dyDescent="0.2">
      <c r="A29" t="s">
        <v>41</v>
      </c>
      <c r="B29" s="7" t="s">
        <v>2</v>
      </c>
      <c r="C29" s="7">
        <v>3</v>
      </c>
      <c r="D29" s="107">
        <v>1.4331428824691285E-7</v>
      </c>
      <c r="E29">
        <f t="shared" si="0"/>
        <v>1.4331428824691285E-7</v>
      </c>
    </row>
    <row r="30" spans="1:5" x14ac:dyDescent="0.2">
      <c r="A30" t="s">
        <v>42</v>
      </c>
      <c r="B30" s="7" t="s">
        <v>2</v>
      </c>
      <c r="C30" s="7">
        <v>4</v>
      </c>
      <c r="D30" s="107">
        <v>1.4300251527322836E-7</v>
      </c>
      <c r="E30">
        <f t="shared" si="0"/>
        <v>1.4300251527322836E-7</v>
      </c>
    </row>
    <row r="31" spans="1:5" x14ac:dyDescent="0.2">
      <c r="A31" t="s">
        <v>43</v>
      </c>
      <c r="B31" s="7" t="s">
        <v>2</v>
      </c>
      <c r="C31" s="7">
        <v>5</v>
      </c>
      <c r="D31" s="107">
        <v>1.3488480614762378E-7</v>
      </c>
      <c r="E31">
        <f t="shared" si="0"/>
        <v>1.3488480614762378E-7</v>
      </c>
    </row>
    <row r="32" spans="1:5" x14ac:dyDescent="0.2">
      <c r="A32" t="s">
        <v>44</v>
      </c>
      <c r="B32" s="7" t="s">
        <v>2</v>
      </c>
      <c r="C32" s="7">
        <v>6</v>
      </c>
      <c r="D32" s="107">
        <v>5.1919114497957653E-8</v>
      </c>
      <c r="E32">
        <f t="shared" si="0"/>
        <v>5.1919114497957653E-8</v>
      </c>
    </row>
    <row r="33" spans="1:5" x14ac:dyDescent="0.2">
      <c r="A33" t="s">
        <v>45</v>
      </c>
      <c r="B33" s="7" t="s">
        <v>2</v>
      </c>
      <c r="C33" s="7">
        <v>7</v>
      </c>
      <c r="D33" s="107">
        <v>1.8552768686961637E-7</v>
      </c>
      <c r="E33">
        <f t="shared" si="0"/>
        <v>1.8552768686961637E-7</v>
      </c>
    </row>
    <row r="34" spans="1:5" x14ac:dyDescent="0.2">
      <c r="A34" t="s">
        <v>46</v>
      </c>
      <c r="B34" s="7" t="s">
        <v>2</v>
      </c>
      <c r="C34" s="7">
        <v>8</v>
      </c>
      <c r="D34" s="107">
        <v>1.7196488962685056E-7</v>
      </c>
      <c r="E34">
        <f t="shared" si="0"/>
        <v>1.7196488962685056E-7</v>
      </c>
    </row>
    <row r="35" spans="1:5" x14ac:dyDescent="0.2">
      <c r="A35" t="s">
        <v>47</v>
      </c>
      <c r="B35" s="7" t="s">
        <v>2</v>
      </c>
      <c r="C35" s="7">
        <v>9</v>
      </c>
      <c r="D35" s="107">
        <v>1.7815715479337066E-7</v>
      </c>
      <c r="E35">
        <f t="shared" si="0"/>
        <v>1.7815715479337066E-7</v>
      </c>
    </row>
    <row r="36" spans="1:5" x14ac:dyDescent="0.2">
      <c r="A36" t="s">
        <v>48</v>
      </c>
      <c r="B36" s="7" t="s">
        <v>2</v>
      </c>
      <c r="C36" s="7">
        <v>10</v>
      </c>
      <c r="D36" s="107">
        <v>2.139200361751896E-7</v>
      </c>
      <c r="E36">
        <f t="shared" si="0"/>
        <v>2.139200361751896E-7</v>
      </c>
    </row>
    <row r="37" spans="1:5" x14ac:dyDescent="0.2">
      <c r="A37" t="s">
        <v>49</v>
      </c>
      <c r="B37" s="7" t="s">
        <v>2</v>
      </c>
      <c r="C37" s="7">
        <v>11</v>
      </c>
      <c r="D37" s="107">
        <v>-999</v>
      </c>
      <c r="E37" t="str">
        <f t="shared" si="0"/>
        <v>--</v>
      </c>
    </row>
    <row r="38" spans="1:5" x14ac:dyDescent="0.2">
      <c r="A38" t="s">
        <v>50</v>
      </c>
      <c r="B38" s="7" t="s">
        <v>2</v>
      </c>
      <c r="C38" s="7">
        <v>12</v>
      </c>
      <c r="D38" s="107">
        <v>-999</v>
      </c>
      <c r="E38" t="str">
        <f t="shared" si="0"/>
        <v>--</v>
      </c>
    </row>
    <row r="39" spans="1:5" x14ac:dyDescent="0.2">
      <c r="A39" t="s">
        <v>51</v>
      </c>
      <c r="B39" s="7" t="s">
        <v>4</v>
      </c>
      <c r="C39" s="7">
        <v>1</v>
      </c>
      <c r="D39" s="107">
        <v>8.1543212538784654E-8</v>
      </c>
      <c r="E39">
        <f t="shared" si="0"/>
        <v>8.1543212538784654E-8</v>
      </c>
    </row>
    <row r="40" spans="1:5" x14ac:dyDescent="0.2">
      <c r="A40" t="s">
        <v>52</v>
      </c>
      <c r="B40" s="7" t="s">
        <v>4</v>
      </c>
      <c r="C40" s="7">
        <v>2</v>
      </c>
      <c r="D40" s="107">
        <v>1.2218939619880924E-7</v>
      </c>
      <c r="E40">
        <f t="shared" si="0"/>
        <v>1.2218939619880924E-7</v>
      </c>
    </row>
    <row r="41" spans="1:5" x14ac:dyDescent="0.2">
      <c r="A41" t="s">
        <v>53</v>
      </c>
      <c r="B41" s="7" t="s">
        <v>4</v>
      </c>
      <c r="C41" s="7">
        <v>3</v>
      </c>
      <c r="D41" s="107">
        <v>1.2652655201328605E-7</v>
      </c>
      <c r="E41">
        <f t="shared" si="0"/>
        <v>1.2652655201328605E-7</v>
      </c>
    </row>
    <row r="42" spans="1:5" x14ac:dyDescent="0.2">
      <c r="A42" t="s">
        <v>54</v>
      </c>
      <c r="B42" s="7" t="s">
        <v>4</v>
      </c>
      <c r="C42" s="7">
        <v>4</v>
      </c>
      <c r="D42" s="107">
        <v>1.4137283064423438E-7</v>
      </c>
      <c r="E42">
        <f t="shared" si="0"/>
        <v>1.4137283064423438E-7</v>
      </c>
    </row>
    <row r="43" spans="1:5" x14ac:dyDescent="0.2">
      <c r="A43" t="s">
        <v>55</v>
      </c>
      <c r="B43" s="7" t="s">
        <v>4</v>
      </c>
      <c r="C43" s="7">
        <v>5</v>
      </c>
      <c r="D43" s="107">
        <v>1.5093385716546606E-7</v>
      </c>
      <c r="E43">
        <f t="shared" si="0"/>
        <v>1.5093385716546606E-7</v>
      </c>
    </row>
    <row r="44" spans="1:5" x14ac:dyDescent="0.2">
      <c r="A44" t="s">
        <v>56</v>
      </c>
      <c r="B44" s="7" t="s">
        <v>4</v>
      </c>
      <c r="C44" s="7">
        <v>6</v>
      </c>
      <c r="D44" s="107">
        <v>1.5463380860345563E-7</v>
      </c>
      <c r="E44">
        <f t="shared" si="0"/>
        <v>1.5463380860345563E-7</v>
      </c>
    </row>
    <row r="45" spans="1:5" x14ac:dyDescent="0.2">
      <c r="A45" t="s">
        <v>57</v>
      </c>
      <c r="B45" s="7" t="s">
        <v>4</v>
      </c>
      <c r="C45" s="7">
        <v>7</v>
      </c>
      <c r="D45" s="107">
        <v>1.8162715501950552E-7</v>
      </c>
      <c r="E45">
        <f t="shared" si="0"/>
        <v>1.8162715501950552E-7</v>
      </c>
    </row>
    <row r="46" spans="1:5" x14ac:dyDescent="0.2">
      <c r="A46" t="s">
        <v>58</v>
      </c>
      <c r="B46" s="7" t="s">
        <v>4</v>
      </c>
      <c r="C46" s="7">
        <v>8</v>
      </c>
      <c r="D46" s="107">
        <v>1.5472685732307376E-7</v>
      </c>
      <c r="E46">
        <f t="shared" si="0"/>
        <v>1.5472685732307376E-7</v>
      </c>
    </row>
    <row r="47" spans="1:5" x14ac:dyDescent="0.2">
      <c r="A47" t="s">
        <v>59</v>
      </c>
      <c r="B47" s="7" t="s">
        <v>4</v>
      </c>
      <c r="C47" s="7">
        <v>9</v>
      </c>
      <c r="D47" s="107">
        <v>1.5140934056620615E-7</v>
      </c>
      <c r="E47">
        <f t="shared" si="0"/>
        <v>1.5140934056620615E-7</v>
      </c>
    </row>
    <row r="48" spans="1:5" x14ac:dyDescent="0.2">
      <c r="A48" t="s">
        <v>60</v>
      </c>
      <c r="B48" s="7" t="s">
        <v>4</v>
      </c>
      <c r="C48" s="7">
        <v>10</v>
      </c>
      <c r="D48" s="107">
        <v>1.7653879892027475E-7</v>
      </c>
      <c r="E48">
        <f t="shared" si="0"/>
        <v>1.7653879892027475E-7</v>
      </c>
    </row>
    <row r="49" spans="1:5" x14ac:dyDescent="0.2">
      <c r="A49" t="s">
        <v>61</v>
      </c>
      <c r="B49" s="7" t="s">
        <v>4</v>
      </c>
      <c r="C49" s="7">
        <v>11</v>
      </c>
      <c r="D49" s="107">
        <v>-999</v>
      </c>
      <c r="E49" t="str">
        <f t="shared" si="0"/>
        <v>--</v>
      </c>
    </row>
    <row r="50" spans="1:5" x14ac:dyDescent="0.2">
      <c r="A50" t="s">
        <v>62</v>
      </c>
      <c r="B50" s="7" t="s">
        <v>4</v>
      </c>
      <c r="C50" s="7">
        <v>12</v>
      </c>
      <c r="D50" s="107">
        <v>-999</v>
      </c>
      <c r="E50" t="str">
        <f t="shared" si="0"/>
        <v>--</v>
      </c>
    </row>
    <row r="51" spans="1:5" x14ac:dyDescent="0.2">
      <c r="A51" t="s">
        <v>5</v>
      </c>
      <c r="B51" s="7" t="s">
        <v>6</v>
      </c>
      <c r="C51" s="7">
        <v>1</v>
      </c>
      <c r="D51" s="107">
        <v>1.6070599002807192E-7</v>
      </c>
      <c r="E51">
        <f t="shared" si="0"/>
        <v>1.6070599002807192E-7</v>
      </c>
    </row>
    <row r="52" spans="1:5" x14ac:dyDescent="0.2">
      <c r="A52" t="s">
        <v>63</v>
      </c>
      <c r="B52" s="7" t="s">
        <v>6</v>
      </c>
      <c r="C52" s="7">
        <v>2</v>
      </c>
      <c r="D52" s="107">
        <v>1.3205744426186743E-7</v>
      </c>
      <c r="E52">
        <f t="shared" si="0"/>
        <v>1.3205744426186743E-7</v>
      </c>
    </row>
    <row r="53" spans="1:5" x14ac:dyDescent="0.2">
      <c r="A53" t="s">
        <v>64</v>
      </c>
      <c r="B53" s="7" t="s">
        <v>6</v>
      </c>
      <c r="C53" s="7">
        <v>3</v>
      </c>
      <c r="D53" s="107">
        <v>1.567520502702466E-7</v>
      </c>
      <c r="E53">
        <f t="shared" si="0"/>
        <v>1.567520502702466E-7</v>
      </c>
    </row>
    <row r="54" spans="1:5" x14ac:dyDescent="0.2">
      <c r="A54" t="s">
        <v>65</v>
      </c>
      <c r="B54" s="7" t="s">
        <v>6</v>
      </c>
      <c r="C54" s="7">
        <v>4</v>
      </c>
      <c r="D54" s="107">
        <v>1.8080019967088642E-7</v>
      </c>
      <c r="E54">
        <f t="shared" si="0"/>
        <v>1.8080019967088642E-7</v>
      </c>
    </row>
    <row r="55" spans="1:5" x14ac:dyDescent="0.2">
      <c r="A55" t="s">
        <v>66</v>
      </c>
      <c r="B55" s="7" t="s">
        <v>6</v>
      </c>
      <c r="C55" s="7">
        <v>5</v>
      </c>
      <c r="D55" s="107">
        <v>1.8903715310773015E-7</v>
      </c>
      <c r="E55">
        <f t="shared" si="0"/>
        <v>1.8903715310773015E-7</v>
      </c>
    </row>
    <row r="56" spans="1:5" x14ac:dyDescent="0.2">
      <c r="A56" t="s">
        <v>67</v>
      </c>
      <c r="B56" s="7" t="s">
        <v>6</v>
      </c>
      <c r="C56" s="7">
        <v>6</v>
      </c>
      <c r="D56" s="107">
        <v>1.9378382784375781E-7</v>
      </c>
      <c r="E56">
        <f t="shared" si="0"/>
        <v>1.9378382784375781E-7</v>
      </c>
    </row>
    <row r="57" spans="1:5" x14ac:dyDescent="0.2">
      <c r="A57" t="s">
        <v>68</v>
      </c>
      <c r="B57" s="7" t="s">
        <v>6</v>
      </c>
      <c r="C57" s="7">
        <v>7</v>
      </c>
      <c r="D57" s="107">
        <v>2.3667782233658274E-7</v>
      </c>
      <c r="E57">
        <f t="shared" si="0"/>
        <v>2.3667782233658274E-7</v>
      </c>
    </row>
    <row r="58" spans="1:5" x14ac:dyDescent="0.2">
      <c r="A58" t="s">
        <v>69</v>
      </c>
      <c r="B58" s="7" t="s">
        <v>6</v>
      </c>
      <c r="C58" s="7">
        <v>8</v>
      </c>
      <c r="D58" s="107">
        <v>2.1939144652663256E-7</v>
      </c>
      <c r="E58">
        <f t="shared" si="0"/>
        <v>2.1939144652663256E-7</v>
      </c>
    </row>
    <row r="59" spans="1:5" x14ac:dyDescent="0.2">
      <c r="A59" t="s">
        <v>70</v>
      </c>
      <c r="B59" s="7" t="s">
        <v>6</v>
      </c>
      <c r="C59" s="7">
        <v>9</v>
      </c>
      <c r="D59" s="107">
        <v>2.3564403506290589E-7</v>
      </c>
      <c r="E59">
        <f t="shared" si="0"/>
        <v>2.3564403506290589E-7</v>
      </c>
    </row>
    <row r="60" spans="1:5" x14ac:dyDescent="0.2">
      <c r="A60" t="s">
        <v>71</v>
      </c>
      <c r="B60" s="7" t="s">
        <v>6</v>
      </c>
      <c r="C60" s="7">
        <v>10</v>
      </c>
      <c r="D60" s="107">
        <v>2.4138125199391322E-7</v>
      </c>
      <c r="E60">
        <f t="shared" si="0"/>
        <v>2.4138125199391322E-7</v>
      </c>
    </row>
    <row r="61" spans="1:5" x14ac:dyDescent="0.2">
      <c r="A61" t="s">
        <v>72</v>
      </c>
      <c r="B61" s="7" t="s">
        <v>6</v>
      </c>
      <c r="C61" s="7">
        <v>11</v>
      </c>
      <c r="D61" s="107">
        <v>-999</v>
      </c>
      <c r="E61" t="str">
        <f t="shared" si="0"/>
        <v>--</v>
      </c>
    </row>
    <row r="62" spans="1:5" x14ac:dyDescent="0.2">
      <c r="A62" t="s">
        <v>73</v>
      </c>
      <c r="B62" s="7" t="s">
        <v>6</v>
      </c>
      <c r="C62" s="7">
        <v>12</v>
      </c>
      <c r="D62" s="107">
        <v>-999</v>
      </c>
      <c r="E62" t="str">
        <f t="shared" si="0"/>
        <v>--</v>
      </c>
    </row>
    <row r="63" spans="1:5" x14ac:dyDescent="0.2">
      <c r="A63" t="s">
        <v>74</v>
      </c>
      <c r="B63" s="7" t="s">
        <v>7</v>
      </c>
      <c r="C63" s="7">
        <v>1</v>
      </c>
      <c r="D63" s="107">
        <v>1.356549922754751E-7</v>
      </c>
      <c r="E63">
        <f t="shared" si="0"/>
        <v>1.356549922754751E-7</v>
      </c>
    </row>
    <row r="64" spans="1:5" x14ac:dyDescent="0.2">
      <c r="A64" t="s">
        <v>75</v>
      </c>
      <c r="B64" s="7" t="s">
        <v>7</v>
      </c>
      <c r="C64" s="7">
        <v>2</v>
      </c>
      <c r="D64" s="107">
        <v>1.7439483385338225E-7</v>
      </c>
      <c r="E64">
        <f t="shared" si="0"/>
        <v>1.7439483385338225E-7</v>
      </c>
    </row>
    <row r="65" spans="1:5" x14ac:dyDescent="0.2">
      <c r="A65" t="s">
        <v>76</v>
      </c>
      <c r="B65" s="7" t="s">
        <v>7</v>
      </c>
      <c r="C65" s="7">
        <v>3</v>
      </c>
      <c r="D65" s="107">
        <v>1.1567917200043523E-7</v>
      </c>
      <c r="E65">
        <f t="shared" si="0"/>
        <v>1.1567917200043523E-7</v>
      </c>
    </row>
    <row r="66" spans="1:5" x14ac:dyDescent="0.2">
      <c r="A66" t="s">
        <v>77</v>
      </c>
      <c r="B66" s="7" t="s">
        <v>7</v>
      </c>
      <c r="C66" s="7">
        <v>4</v>
      </c>
      <c r="D66" s="107">
        <v>1.8418718038033656E-7</v>
      </c>
      <c r="E66">
        <f t="shared" si="0"/>
        <v>1.8418718038033656E-7</v>
      </c>
    </row>
    <row r="67" spans="1:5" x14ac:dyDescent="0.2">
      <c r="A67" t="s">
        <v>78</v>
      </c>
      <c r="B67" s="7" t="s">
        <v>7</v>
      </c>
      <c r="C67" s="7">
        <v>5</v>
      </c>
      <c r="D67" s="107">
        <v>1.7466000228962003E-7</v>
      </c>
      <c r="E67">
        <f t="shared" si="0"/>
        <v>1.7466000228962003E-7</v>
      </c>
    </row>
    <row r="68" spans="1:5" x14ac:dyDescent="0.2">
      <c r="A68" t="s">
        <v>79</v>
      </c>
      <c r="B68" s="7" t="s">
        <v>7</v>
      </c>
      <c r="C68" s="7">
        <v>6</v>
      </c>
      <c r="D68" s="107">
        <v>1.692125187815871E-7</v>
      </c>
      <c r="E68">
        <f t="shared" ref="E68:E98" si="1">IF(D68&lt;0,"--",IF(D68&gt;1,"--",D68))</f>
        <v>1.692125187815871E-7</v>
      </c>
    </row>
    <row r="69" spans="1:5" x14ac:dyDescent="0.2">
      <c r="A69" t="s">
        <v>80</v>
      </c>
      <c r="B69" s="7" t="s">
        <v>7</v>
      </c>
      <c r="C69" s="7">
        <v>7</v>
      </c>
      <c r="D69" s="107">
        <v>2.0614945640318283E-7</v>
      </c>
      <c r="E69">
        <f t="shared" si="1"/>
        <v>2.0614945640318283E-7</v>
      </c>
    </row>
    <row r="70" spans="1:5" x14ac:dyDescent="0.2">
      <c r="A70" t="s">
        <v>81</v>
      </c>
      <c r="B70" s="7" t="s">
        <v>7</v>
      </c>
      <c r="C70" s="7">
        <v>8</v>
      </c>
      <c r="D70" s="107">
        <v>1.9686740202341788E-7</v>
      </c>
      <c r="E70">
        <f t="shared" si="1"/>
        <v>1.9686740202341788E-7</v>
      </c>
    </row>
    <row r="71" spans="1:5" x14ac:dyDescent="0.2">
      <c r="A71" t="s">
        <v>82</v>
      </c>
      <c r="B71" s="7" t="s">
        <v>7</v>
      </c>
      <c r="C71" s="7">
        <v>9</v>
      </c>
      <c r="D71" s="107">
        <v>2.2468897527421601E-7</v>
      </c>
      <c r="E71">
        <f t="shared" si="1"/>
        <v>2.2468897527421601E-7</v>
      </c>
    </row>
    <row r="72" spans="1:5" x14ac:dyDescent="0.2">
      <c r="A72" t="s">
        <v>83</v>
      </c>
      <c r="B72" s="7" t="s">
        <v>7</v>
      </c>
      <c r="C72" s="7">
        <v>10</v>
      </c>
      <c r="D72" s="107">
        <v>2.2217506127522276E-7</v>
      </c>
      <c r="E72">
        <f t="shared" si="1"/>
        <v>2.2217506127522276E-7</v>
      </c>
    </row>
    <row r="73" spans="1:5" x14ac:dyDescent="0.2">
      <c r="A73" t="s">
        <v>84</v>
      </c>
      <c r="B73" s="7" t="s">
        <v>7</v>
      </c>
      <c r="C73" s="7">
        <v>11</v>
      </c>
      <c r="D73" s="107">
        <v>-999</v>
      </c>
      <c r="E73" t="str">
        <f t="shared" si="1"/>
        <v>--</v>
      </c>
    </row>
    <row r="74" spans="1:5" x14ac:dyDescent="0.2">
      <c r="A74" t="s">
        <v>85</v>
      </c>
      <c r="B74" s="7" t="s">
        <v>7</v>
      </c>
      <c r="C74" s="7">
        <v>12</v>
      </c>
      <c r="D74" s="107">
        <v>-999</v>
      </c>
      <c r="E74" t="str">
        <f t="shared" si="1"/>
        <v>--</v>
      </c>
    </row>
    <row r="75" spans="1:5" x14ac:dyDescent="0.2">
      <c r="A75" t="s">
        <v>86</v>
      </c>
      <c r="B75" s="7" t="s">
        <v>0</v>
      </c>
      <c r="C75" s="7">
        <v>1</v>
      </c>
      <c r="D75" s="107">
        <v>1.5376071873967817E-7</v>
      </c>
      <c r="E75">
        <f t="shared" si="1"/>
        <v>1.5376071873967817E-7</v>
      </c>
    </row>
    <row r="76" spans="1:5" x14ac:dyDescent="0.2">
      <c r="A76" t="s">
        <v>87</v>
      </c>
      <c r="B76" s="7" t="s">
        <v>0</v>
      </c>
      <c r="C76" s="7">
        <v>2</v>
      </c>
      <c r="D76" s="107">
        <v>1.8697825845751953E-7</v>
      </c>
      <c r="E76">
        <f t="shared" si="1"/>
        <v>1.8697825845751953E-7</v>
      </c>
    </row>
    <row r="77" spans="1:5" x14ac:dyDescent="0.2">
      <c r="A77" t="s">
        <v>88</v>
      </c>
      <c r="B77" s="7" t="s">
        <v>0</v>
      </c>
      <c r="C77" s="7">
        <v>3</v>
      </c>
      <c r="D77" s="107">
        <v>2.0165773381583937E-7</v>
      </c>
      <c r="E77">
        <f t="shared" si="1"/>
        <v>2.0165773381583937E-7</v>
      </c>
    </row>
    <row r="78" spans="1:5" x14ac:dyDescent="0.2">
      <c r="A78" t="s">
        <v>89</v>
      </c>
      <c r="B78" s="7" t="s">
        <v>0</v>
      </c>
      <c r="C78" s="7">
        <v>4</v>
      </c>
      <c r="D78" s="107">
        <v>1.9945200152951291E-7</v>
      </c>
      <c r="E78">
        <f t="shared" si="1"/>
        <v>1.9945200152951291E-7</v>
      </c>
    </row>
    <row r="79" spans="1:5" x14ac:dyDescent="0.2">
      <c r="A79" t="s">
        <v>90</v>
      </c>
      <c r="B79" s="7" t="s">
        <v>0</v>
      </c>
      <c r="C79" s="7">
        <v>5</v>
      </c>
      <c r="D79" s="107">
        <v>1.4961632193460134E-7</v>
      </c>
      <c r="E79">
        <f t="shared" si="1"/>
        <v>1.4961632193460134E-7</v>
      </c>
    </row>
    <row r="80" spans="1:5" x14ac:dyDescent="0.2">
      <c r="A80" t="s">
        <v>91</v>
      </c>
      <c r="B80" s="7" t="s">
        <v>0</v>
      </c>
      <c r="C80" s="7">
        <v>6</v>
      </c>
      <c r="D80" s="107">
        <v>1.3836319927327333E-7</v>
      </c>
      <c r="E80">
        <f t="shared" si="1"/>
        <v>1.3836319927327333E-7</v>
      </c>
    </row>
    <row r="81" spans="1:5" x14ac:dyDescent="0.2">
      <c r="A81" t="s">
        <v>92</v>
      </c>
      <c r="B81" s="7" t="s">
        <v>0</v>
      </c>
      <c r="C81" s="7">
        <v>7</v>
      </c>
      <c r="D81" s="107">
        <v>1.8292249891087266E-7</v>
      </c>
      <c r="E81">
        <f t="shared" si="1"/>
        <v>1.8292249891087266E-7</v>
      </c>
    </row>
    <row r="82" spans="1:5" x14ac:dyDescent="0.2">
      <c r="A82" t="s">
        <v>93</v>
      </c>
      <c r="B82" s="7" t="s">
        <v>0</v>
      </c>
      <c r="C82" s="7">
        <v>8</v>
      </c>
      <c r="D82" s="107">
        <v>1.9341311344753494E-7</v>
      </c>
      <c r="E82">
        <f t="shared" si="1"/>
        <v>1.9341311344753494E-7</v>
      </c>
    </row>
    <row r="83" spans="1:5" x14ac:dyDescent="0.2">
      <c r="A83" t="s">
        <v>94</v>
      </c>
      <c r="B83" s="7" t="s">
        <v>0</v>
      </c>
      <c r="C83" s="7">
        <v>9</v>
      </c>
      <c r="D83" s="107">
        <v>2.0607865028338562E-7</v>
      </c>
      <c r="E83">
        <f t="shared" si="1"/>
        <v>2.0607865028338562E-7</v>
      </c>
    </row>
    <row r="84" spans="1:5" x14ac:dyDescent="0.2">
      <c r="A84" t="s">
        <v>95</v>
      </c>
      <c r="B84" s="7" t="s">
        <v>0</v>
      </c>
      <c r="C84" s="7">
        <v>10</v>
      </c>
      <c r="D84" s="107">
        <v>2.2122556630438715E-7</v>
      </c>
      <c r="E84">
        <f t="shared" si="1"/>
        <v>2.2122556630438715E-7</v>
      </c>
    </row>
    <row r="85" spans="1:5" x14ac:dyDescent="0.2">
      <c r="A85" t="s">
        <v>96</v>
      </c>
      <c r="B85" s="7" t="s">
        <v>0</v>
      </c>
      <c r="C85" s="7">
        <v>11</v>
      </c>
      <c r="D85" s="107">
        <v>-999</v>
      </c>
      <c r="E85" t="str">
        <f t="shared" si="1"/>
        <v>--</v>
      </c>
    </row>
    <row r="86" spans="1:5" x14ac:dyDescent="0.2">
      <c r="A86" t="s">
        <v>97</v>
      </c>
      <c r="B86" s="7" t="s">
        <v>0</v>
      </c>
      <c r="C86" s="7">
        <v>12</v>
      </c>
      <c r="D86" s="107">
        <v>-999</v>
      </c>
      <c r="E86" t="str">
        <f t="shared" si="1"/>
        <v>--</v>
      </c>
    </row>
    <row r="87" spans="1:5" x14ac:dyDescent="0.2">
      <c r="A87" t="s">
        <v>98</v>
      </c>
      <c r="B87" s="7" t="s">
        <v>8</v>
      </c>
      <c r="C87" s="7">
        <v>1</v>
      </c>
      <c r="D87" s="107">
        <v>1.6478105286581622E-7</v>
      </c>
      <c r="E87">
        <f t="shared" si="1"/>
        <v>1.6478105286581622E-7</v>
      </c>
    </row>
    <row r="88" spans="1:5" x14ac:dyDescent="0.2">
      <c r="A88" t="s">
        <v>99</v>
      </c>
      <c r="B88" s="7" t="s">
        <v>8</v>
      </c>
      <c r="C88" s="7">
        <v>2</v>
      </c>
      <c r="D88" s="107">
        <v>1.1056230324714822E-7</v>
      </c>
      <c r="E88">
        <f t="shared" si="1"/>
        <v>1.1056230324714822E-7</v>
      </c>
    </row>
    <row r="89" spans="1:5" x14ac:dyDescent="0.2">
      <c r="A89" t="s">
        <v>100</v>
      </c>
      <c r="B89" s="7" t="s">
        <v>8</v>
      </c>
      <c r="C89" s="7">
        <v>3</v>
      </c>
      <c r="D89" s="107">
        <v>2.0937377279035294E-7</v>
      </c>
      <c r="E89">
        <f t="shared" si="1"/>
        <v>2.0937377279035294E-7</v>
      </c>
    </row>
    <row r="90" spans="1:5" x14ac:dyDescent="0.2">
      <c r="A90" t="s">
        <v>101</v>
      </c>
      <c r="B90" s="7" t="s">
        <v>8</v>
      </c>
      <c r="C90" s="7">
        <v>4</v>
      </c>
      <c r="D90" s="107">
        <v>2.1339664763287626E-7</v>
      </c>
      <c r="E90">
        <f t="shared" si="1"/>
        <v>2.1339664763287626E-7</v>
      </c>
    </row>
    <row r="91" spans="1:5" x14ac:dyDescent="0.2">
      <c r="A91" t="s">
        <v>102</v>
      </c>
      <c r="B91" s="7" t="s">
        <v>8</v>
      </c>
      <c r="C91" s="7">
        <v>5</v>
      </c>
      <c r="D91" s="107">
        <v>1.6556612287182601E-7</v>
      </c>
      <c r="E91">
        <f t="shared" si="1"/>
        <v>1.6556612287182601E-7</v>
      </c>
    </row>
    <row r="92" spans="1:5" x14ac:dyDescent="0.2">
      <c r="A92" t="s">
        <v>103</v>
      </c>
      <c r="B92" s="7" t="s">
        <v>8</v>
      </c>
      <c r="C92" s="7">
        <v>6</v>
      </c>
      <c r="D92" s="107">
        <v>1.5901414301589133E-7</v>
      </c>
      <c r="E92">
        <f t="shared" si="1"/>
        <v>1.5901414301589133E-7</v>
      </c>
    </row>
    <row r="93" spans="1:5" x14ac:dyDescent="0.2">
      <c r="A93" t="s">
        <v>104</v>
      </c>
      <c r="B93" s="7" t="s">
        <v>8</v>
      </c>
      <c r="C93" s="7">
        <v>7</v>
      </c>
      <c r="D93" s="107">
        <v>1.8546767379602823E-7</v>
      </c>
      <c r="E93">
        <f t="shared" si="1"/>
        <v>1.8546767379602823E-7</v>
      </c>
    </row>
    <row r="94" spans="1:5" x14ac:dyDescent="0.2">
      <c r="A94" t="s">
        <v>105</v>
      </c>
      <c r="B94" s="7" t="s">
        <v>8</v>
      </c>
      <c r="C94" s="7">
        <v>8</v>
      </c>
      <c r="D94" s="107">
        <v>1.9489099283830339E-7</v>
      </c>
      <c r="E94">
        <f t="shared" si="1"/>
        <v>1.9489099283830339E-7</v>
      </c>
    </row>
    <row r="95" spans="1:5" x14ac:dyDescent="0.2">
      <c r="A95" t="s">
        <v>106</v>
      </c>
      <c r="B95" s="7" t="s">
        <v>8</v>
      </c>
      <c r="C95" s="7">
        <v>9</v>
      </c>
      <c r="D95" s="107">
        <v>2.1992947634572676E-7</v>
      </c>
      <c r="E95">
        <f t="shared" si="1"/>
        <v>2.1992947634572676E-7</v>
      </c>
    </row>
    <row r="96" spans="1:5" x14ac:dyDescent="0.2">
      <c r="A96" t="s">
        <v>107</v>
      </c>
      <c r="B96" s="7" t="s">
        <v>8</v>
      </c>
      <c r="C96" s="7">
        <v>10</v>
      </c>
      <c r="D96" s="107">
        <v>2.2762412476460185E-7</v>
      </c>
      <c r="E96">
        <f t="shared" si="1"/>
        <v>2.2762412476460185E-7</v>
      </c>
    </row>
    <row r="97" spans="1:5" x14ac:dyDescent="0.2">
      <c r="A97" t="s">
        <v>108</v>
      </c>
      <c r="B97" s="7" t="s">
        <v>8</v>
      </c>
      <c r="C97" s="7">
        <v>11</v>
      </c>
      <c r="D97" s="107">
        <v>-999</v>
      </c>
      <c r="E97" t="str">
        <f t="shared" si="1"/>
        <v>--</v>
      </c>
    </row>
    <row r="98" spans="1:5" x14ac:dyDescent="0.2">
      <c r="A98" t="s">
        <v>109</v>
      </c>
      <c r="B98" s="7" t="s">
        <v>8</v>
      </c>
      <c r="C98" s="7">
        <v>12</v>
      </c>
      <c r="D98" s="107">
        <v>-999</v>
      </c>
      <c r="E98" t="str">
        <f t="shared" si="1"/>
        <v>--</v>
      </c>
    </row>
  </sheetData>
  <mergeCells count="1">
    <mergeCell ref="A1:E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linregpcr_output</vt:lpstr>
      <vt:lpstr>PrimeEff</vt:lpstr>
      <vt:lpstr>summary results</vt:lpstr>
      <vt:lpstr>Recipe</vt:lpstr>
      <vt:lpstr>Serial Dilution Plan</vt:lpstr>
      <vt:lpstr>Template</vt:lpstr>
      <vt:lpstr>Program</vt:lpstr>
      <vt:lpstr>Plate Layout</vt:lpstr>
      <vt:lpstr>List4PlateLayout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dc:creator>
  <cp:lastModifiedBy>Kate</cp:lastModifiedBy>
  <cp:lastPrinted>2011-07-19T19:45:12Z</cp:lastPrinted>
  <dcterms:created xsi:type="dcterms:W3CDTF">2008-09-23T16:33:34Z</dcterms:created>
  <dcterms:modified xsi:type="dcterms:W3CDTF">2012-01-16T16:42:55Z</dcterms:modified>
</cp:coreProperties>
</file>